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Внутренняя информация\Расчеты\"/>
    </mc:Choice>
  </mc:AlternateContent>
  <bookViews>
    <workbookView xWindow="0" yWindow="0" windowWidth="19200" windowHeight="11460" tabRatio="646" firstSheet="3" activeTab="16"/>
  </bookViews>
  <sheets>
    <sheet name="19мм Al" sheetId="18" r:id="rId1"/>
    <sheet name="25мм стальная" sheetId="19" r:id="rId2"/>
    <sheet name="25мм Ал универс" sheetId="20" r:id="rId3"/>
    <sheet name="25мм HD" sheetId="21" r:id="rId4"/>
    <sheet name="34мм HD" sheetId="22" r:id="rId5"/>
    <sheet name="32 ЛВТ" sheetId="23" r:id="rId6"/>
    <sheet name="45 ЛВТ" sheetId="24" r:id="rId7"/>
    <sheet name="45+ ЛВТ" sheetId="25" r:id="rId8"/>
    <sheet name="55 ЛВТ" sheetId="26" r:id="rId9"/>
    <sheet name="29M" sheetId="13" r:id="rId10"/>
    <sheet name="43M" sheetId="14" r:id="rId11"/>
    <sheet name="43M МОНО" sheetId="31" r:id="rId12"/>
    <sheet name="43L" sheetId="15" r:id="rId13"/>
    <sheet name="43L МОНО" sheetId="28" r:id="rId14"/>
    <sheet name="52L" sheetId="29" r:id="rId15"/>
    <sheet name="52L МОНО" sheetId="27" r:id="rId16"/>
    <sheet name="65L" sheetId="17" r:id="rId17"/>
    <sheet name="65L МОНО" sheetId="30" r:id="rId18"/>
    <sheet name="75L" sheetId="32" r:id="rId19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4" l="1"/>
  <c r="D13" i="24" l="1"/>
  <c r="D12" i="24"/>
  <c r="D11" i="24"/>
  <c r="H20" i="24"/>
  <c r="D19" i="32" l="1"/>
  <c r="D21" i="32" l="1"/>
  <c r="D13" i="32"/>
  <c r="H12" i="32"/>
  <c r="D9" i="32" s="1"/>
  <c r="D12" i="32"/>
  <c r="H11" i="32"/>
  <c r="D11" i="32"/>
  <c r="H10" i="32"/>
  <c r="D8" i="32"/>
  <c r="F5" i="32"/>
  <c r="E2" i="32"/>
  <c r="D22" i="32" l="1"/>
  <c r="D14" i="32"/>
  <c r="G101" i="17"/>
  <c r="F101" i="17"/>
  <c r="D17" i="32" l="1"/>
  <c r="D7" i="32" s="1"/>
  <c r="D16" i="32"/>
  <c r="D6" i="32" s="1"/>
  <c r="D15" i="32"/>
  <c r="D5" i="32" s="1"/>
  <c r="D11" i="31"/>
  <c r="D21" i="31"/>
  <c r="D23" i="31" s="1"/>
  <c r="D24" i="31" s="1"/>
  <c r="F15" i="31"/>
  <c r="E15" i="31"/>
  <c r="D15" i="31"/>
  <c r="F14" i="31"/>
  <c r="E14" i="31"/>
  <c r="D14" i="31"/>
  <c r="F13" i="31"/>
  <c r="E13" i="31"/>
  <c r="D13" i="31"/>
  <c r="J10" i="31"/>
  <c r="D10" i="31"/>
  <c r="J9" i="31"/>
  <c r="F9" i="31"/>
  <c r="E9" i="31"/>
  <c r="D9" i="31"/>
  <c r="J8" i="31"/>
  <c r="H2" i="31"/>
  <c r="G2" i="31"/>
  <c r="F16" i="31" l="1"/>
  <c r="E16" i="31"/>
  <c r="E18" i="31" s="1"/>
  <c r="E7" i="31" s="1"/>
  <c r="D16" i="31"/>
  <c r="D9" i="20"/>
  <c r="D11" i="18"/>
  <c r="F19" i="31" l="1"/>
  <c r="F8" i="31" s="1"/>
  <c r="G16" i="31"/>
  <c r="E17" i="31"/>
  <c r="E6" i="31" s="1"/>
  <c r="E19" i="31"/>
  <c r="E8" i="31" s="1"/>
  <c r="F18" i="31"/>
  <c r="F7" i="31" s="1"/>
  <c r="F17" i="31"/>
  <c r="F6" i="31" s="1"/>
  <c r="D17" i="31"/>
  <c r="D6" i="31" s="1"/>
  <c r="D19" i="31"/>
  <c r="D8" i="31" s="1"/>
  <c r="D18" i="31"/>
  <c r="D7" i="31" s="1"/>
  <c r="G15" i="30"/>
  <c r="G14" i="30"/>
  <c r="G13" i="30"/>
  <c r="G15" i="27"/>
  <c r="G14" i="27"/>
  <c r="G13" i="27"/>
  <c r="D13" i="28"/>
  <c r="E13" i="28"/>
  <c r="F13" i="28"/>
  <c r="D14" i="28"/>
  <c r="E14" i="28"/>
  <c r="F14" i="28"/>
  <c r="D15" i="28"/>
  <c r="E15" i="28"/>
  <c r="F15" i="28"/>
  <c r="G14" i="31" l="1"/>
  <c r="G13" i="31"/>
  <c r="G15" i="31"/>
  <c r="F15" i="30"/>
  <c r="E15" i="30"/>
  <c r="D15" i="30"/>
  <c r="F14" i="30"/>
  <c r="E14" i="30"/>
  <c r="D14" i="30"/>
  <c r="F13" i="30"/>
  <c r="E13" i="30"/>
  <c r="D13" i="30"/>
  <c r="F9" i="30"/>
  <c r="E9" i="30"/>
  <c r="D9" i="30"/>
  <c r="H2" i="30"/>
  <c r="G2" i="30"/>
  <c r="F15" i="27"/>
  <c r="E15" i="27"/>
  <c r="D15" i="27"/>
  <c r="F14" i="27"/>
  <c r="E14" i="27"/>
  <c r="D14" i="27"/>
  <c r="F13" i="27"/>
  <c r="E13" i="27"/>
  <c r="D13" i="27"/>
  <c r="H2" i="27"/>
  <c r="G2" i="27"/>
  <c r="F9" i="27"/>
  <c r="E9" i="27"/>
  <c r="D9" i="27"/>
  <c r="F9" i="28"/>
  <c r="E9" i="28"/>
  <c r="H2" i="28"/>
  <c r="G2" i="28"/>
  <c r="D23" i="30"/>
  <c r="D24" i="30" s="1"/>
  <c r="D21" i="30"/>
  <c r="J10" i="30"/>
  <c r="J9" i="30"/>
  <c r="J8" i="30"/>
  <c r="D11" i="30"/>
  <c r="F16" i="30" s="1"/>
  <c r="D10" i="30"/>
  <c r="D19" i="29"/>
  <c r="D21" i="29" s="1"/>
  <c r="D22" i="29" s="1"/>
  <c r="D13" i="29"/>
  <c r="H12" i="29"/>
  <c r="D9" i="29" s="1"/>
  <c r="D14" i="29" s="1"/>
  <c r="D15" i="29" s="1"/>
  <c r="D5" i="29" s="1"/>
  <c r="D12" i="29"/>
  <c r="H11" i="29"/>
  <c r="D11" i="29"/>
  <c r="H10" i="29"/>
  <c r="D8" i="29"/>
  <c r="F5" i="29"/>
  <c r="E2" i="29"/>
  <c r="D21" i="28"/>
  <c r="D23" i="28" s="1"/>
  <c r="D24" i="28" s="1"/>
  <c r="J10" i="28"/>
  <c r="D11" i="28" s="1"/>
  <c r="E16" i="28" s="1"/>
  <c r="J9" i="28"/>
  <c r="J8" i="28"/>
  <c r="D10" i="28"/>
  <c r="D9" i="28"/>
  <c r="D16" i="30" l="1"/>
  <c r="D18" i="30" s="1"/>
  <c r="D7" i="30" s="1"/>
  <c r="F17" i="30"/>
  <c r="F6" i="30" s="1"/>
  <c r="E16" i="30"/>
  <c r="E17" i="30" s="1"/>
  <c r="E6" i="30" s="1"/>
  <c r="E19" i="30"/>
  <c r="E8" i="30" s="1"/>
  <c r="F19" i="30"/>
  <c r="F8" i="30" s="1"/>
  <c r="F18" i="30"/>
  <c r="F7" i="30" s="1"/>
  <c r="D19" i="30"/>
  <c r="D8" i="30" s="1"/>
  <c r="D19" i="28"/>
  <c r="D8" i="28" s="1"/>
  <c r="E17" i="28"/>
  <c r="E6" i="28" s="1"/>
  <c r="E19" i="28"/>
  <c r="E8" i="28" s="1"/>
  <c r="D16" i="28"/>
  <c r="F16" i="28"/>
  <c r="F18" i="28"/>
  <c r="F7" i="28" s="1"/>
  <c r="E18" i="28"/>
  <c r="E7" i="28" s="1"/>
  <c r="D18" i="28"/>
  <c r="D7" i="28" s="1"/>
  <c r="D17" i="28"/>
  <c r="D6" i="28" s="1"/>
  <c r="D17" i="29"/>
  <c r="D7" i="29" s="1"/>
  <c r="D16" i="29"/>
  <c r="D6" i="29" s="1"/>
  <c r="D13" i="17"/>
  <c r="D12" i="17"/>
  <c r="D11" i="17"/>
  <c r="F17" i="28" l="1"/>
  <c r="F6" i="28" s="1"/>
  <c r="G16" i="28"/>
  <c r="F19" i="28"/>
  <c r="F8" i="28" s="1"/>
  <c r="D17" i="30"/>
  <c r="D6" i="30" s="1"/>
  <c r="E18" i="30"/>
  <c r="E7" i="30" s="1"/>
  <c r="D21" i="27"/>
  <c r="D23" i="27" s="1"/>
  <c r="D24" i="27" s="1"/>
  <c r="J10" i="27"/>
  <c r="D11" i="27" s="1"/>
  <c r="J9" i="27"/>
  <c r="J8" i="27"/>
  <c r="D10" i="27"/>
  <c r="G15" i="28" l="1"/>
  <c r="G14" i="28"/>
  <c r="G13" i="28"/>
  <c r="D16" i="27"/>
  <c r="F16" i="27"/>
  <c r="E16" i="27"/>
  <c r="H11" i="14"/>
  <c r="E18" i="27" l="1"/>
  <c r="E17" i="27"/>
  <c r="E19" i="27"/>
  <c r="F19" i="27"/>
  <c r="F17" i="27"/>
  <c r="F18" i="27"/>
  <c r="F7" i="27" s="1"/>
  <c r="D18" i="27"/>
  <c r="D7" i="27" s="1"/>
  <c r="D17" i="27"/>
  <c r="D19" i="27"/>
  <c r="E6" i="27"/>
  <c r="E7" i="27"/>
  <c r="E8" i="27"/>
  <c r="F8" i="27"/>
  <c r="F6" i="27"/>
  <c r="D6" i="27"/>
  <c r="D8" i="27"/>
  <c r="D13" i="15"/>
  <c r="D12" i="15"/>
  <c r="D11" i="15"/>
  <c r="D13" i="14"/>
  <c r="D12" i="14"/>
  <c r="D11" i="14"/>
  <c r="D13" i="13"/>
  <c r="D12" i="13"/>
  <c r="F4" i="13" l="1"/>
  <c r="D11" i="13"/>
  <c r="F5" i="17" l="1"/>
  <c r="D19" i="17"/>
  <c r="D21" i="17" s="1"/>
  <c r="D22" i="17" s="1"/>
  <c r="H12" i="17"/>
  <c r="H11" i="17"/>
  <c r="H10" i="17"/>
  <c r="D8" i="17"/>
  <c r="D9" i="17" l="1"/>
  <c r="E2" i="17"/>
  <c r="H101" i="17" l="1"/>
  <c r="D14" i="17"/>
  <c r="D15" i="17" s="1"/>
  <c r="D5" i="17" s="1"/>
  <c r="D21" i="26"/>
  <c r="D22" i="26" s="1"/>
  <c r="D19" i="26"/>
  <c r="D13" i="26"/>
  <c r="D12" i="26"/>
  <c r="D16" i="26" s="1"/>
  <c r="D11" i="26"/>
  <c r="D15" i="26" s="1"/>
  <c r="D5" i="26" s="1"/>
  <c r="D9" i="26"/>
  <c r="D14" i="26" s="1"/>
  <c r="D8" i="26"/>
  <c r="F5" i="26"/>
  <c r="E2" i="26"/>
  <c r="D19" i="25"/>
  <c r="D21" i="25" s="1"/>
  <c r="D22" i="25" s="1"/>
  <c r="D13" i="25"/>
  <c r="D12" i="25"/>
  <c r="D16" i="25" s="1"/>
  <c r="D6" i="25" s="1"/>
  <c r="D11" i="25"/>
  <c r="D15" i="25" s="1"/>
  <c r="D5" i="25" s="1"/>
  <c r="D9" i="25"/>
  <c r="D14" i="25" s="1"/>
  <c r="D8" i="25"/>
  <c r="F5" i="25"/>
  <c r="E2" i="25"/>
  <c r="D21" i="24"/>
  <c r="D22" i="24" s="1"/>
  <c r="D15" i="24"/>
  <c r="D9" i="24"/>
  <c r="D14" i="24" s="1"/>
  <c r="D8" i="24"/>
  <c r="F5" i="24"/>
  <c r="E2" i="24"/>
  <c r="D19" i="23"/>
  <c r="D21" i="23" s="1"/>
  <c r="D22" i="23" s="1"/>
  <c r="D13" i="23"/>
  <c r="D12" i="23"/>
  <c r="D16" i="23" s="1"/>
  <c r="D11" i="23"/>
  <c r="D15" i="23" s="1"/>
  <c r="D9" i="23"/>
  <c r="D14" i="23" s="1"/>
  <c r="D8" i="23"/>
  <c r="F5" i="23"/>
  <c r="E2" i="23"/>
  <c r="D21" i="22"/>
  <c r="D22" i="22" s="1"/>
  <c r="D19" i="22"/>
  <c r="D14" i="22"/>
  <c r="D13" i="22"/>
  <c r="D17" i="22" s="1"/>
  <c r="D7" i="22" s="1"/>
  <c r="D12" i="22"/>
  <c r="D16" i="22" s="1"/>
  <c r="D6" i="22" s="1"/>
  <c r="D11" i="22"/>
  <c r="D15" i="22" s="1"/>
  <c r="D5" i="22" s="1"/>
  <c r="D8" i="22"/>
  <c r="F5" i="22"/>
  <c r="E2" i="22"/>
  <c r="D21" i="21"/>
  <c r="D22" i="21" s="1"/>
  <c r="D19" i="21"/>
  <c r="D13" i="21"/>
  <c r="D12" i="21"/>
  <c r="D11" i="21"/>
  <c r="D9" i="21"/>
  <c r="D14" i="21" s="1"/>
  <c r="D8" i="21"/>
  <c r="F5" i="21"/>
  <c r="E2" i="21"/>
  <c r="D21" i="20"/>
  <c r="D22" i="20" s="1"/>
  <c r="D19" i="20"/>
  <c r="D13" i="20"/>
  <c r="D12" i="20"/>
  <c r="D11" i="20"/>
  <c r="D14" i="20"/>
  <c r="D8" i="20"/>
  <c r="F5" i="20"/>
  <c r="E2" i="20"/>
  <c r="D21" i="19"/>
  <c r="D22" i="19" s="1"/>
  <c r="D19" i="19"/>
  <c r="D13" i="19"/>
  <c r="D12" i="19"/>
  <c r="D11" i="19"/>
  <c r="D9" i="19"/>
  <c r="D14" i="19" s="1"/>
  <c r="D8" i="19"/>
  <c r="F5" i="19"/>
  <c r="E2" i="19"/>
  <c r="D23" i="18"/>
  <c r="D24" i="18" s="1"/>
  <c r="D21" i="18"/>
  <c r="D15" i="18"/>
  <c r="D14" i="18"/>
  <c r="D13" i="18"/>
  <c r="D16" i="18"/>
  <c r="G10" i="18"/>
  <c r="D10" i="18"/>
  <c r="E4" i="18"/>
  <c r="D5" i="24" l="1"/>
  <c r="D17" i="24"/>
  <c r="D7" i="24" s="1"/>
  <c r="D16" i="24"/>
  <c r="D6" i="24" s="1"/>
  <c r="D17" i="23"/>
  <c r="D7" i="23" s="1"/>
  <c r="D5" i="23"/>
  <c r="D6" i="23"/>
  <c r="D15" i="19"/>
  <c r="D5" i="19" s="1"/>
  <c r="D16" i="19"/>
  <c r="D6" i="19" s="1"/>
  <c r="D17" i="19"/>
  <c r="D7" i="19" s="1"/>
  <c r="D17" i="17"/>
  <c r="D7" i="17" s="1"/>
  <c r="D16" i="17"/>
  <c r="D6" i="17" s="1"/>
  <c r="D15" i="20"/>
  <c r="D5" i="20" s="1"/>
  <c r="D6" i="26"/>
  <c r="D15" i="21"/>
  <c r="D5" i="21" s="1"/>
  <c r="D18" i="18"/>
  <c r="D8" i="18" s="1"/>
  <c r="D16" i="20"/>
  <c r="D6" i="20" s="1"/>
  <c r="D16" i="21"/>
  <c r="D6" i="21" s="1"/>
  <c r="D17" i="25"/>
  <c r="D7" i="25" s="1"/>
  <c r="D17" i="26"/>
  <c r="D7" i="26" s="1"/>
  <c r="D17" i="18"/>
  <c r="D7" i="18" s="1"/>
  <c r="D19" i="18"/>
  <c r="D9" i="18" s="1"/>
  <c r="D17" i="20"/>
  <c r="D7" i="20" s="1"/>
  <c r="D17" i="21"/>
  <c r="D7" i="21" s="1"/>
  <c r="D19" i="15" l="1"/>
  <c r="D21" i="15" s="1"/>
  <c r="D22" i="15" s="1"/>
  <c r="H12" i="15"/>
  <c r="D9" i="15" s="1"/>
  <c r="H11" i="15"/>
  <c r="H10" i="15"/>
  <c r="D8" i="15"/>
  <c r="F5" i="15"/>
  <c r="E2" i="15"/>
  <c r="D19" i="14"/>
  <c r="D21" i="14"/>
  <c r="D22" i="14" s="1"/>
  <c r="H12" i="14"/>
  <c r="D9" i="14"/>
  <c r="H10" i="14"/>
  <c r="D8" i="14"/>
  <c r="F5" i="14"/>
  <c r="E2" i="14"/>
  <c r="H12" i="13"/>
  <c r="H11" i="13"/>
  <c r="D9" i="13" s="1"/>
  <c r="D14" i="13" s="1"/>
  <c r="D19" i="13"/>
  <c r="D21" i="13" s="1"/>
  <c r="D22" i="13" s="1"/>
  <c r="H10" i="13"/>
  <c r="D8" i="13"/>
  <c r="E2" i="13"/>
  <c r="D14" i="14" l="1"/>
  <c r="D16" i="14" s="1"/>
  <c r="D6" i="14" s="1"/>
  <c r="D14" i="15"/>
  <c r="D17" i="15" s="1"/>
  <c r="D7" i="15" s="1"/>
  <c r="D15" i="13"/>
  <c r="D5" i="13" s="1"/>
  <c r="D16" i="15" l="1"/>
  <c r="D6" i="15" s="1"/>
  <c r="D17" i="14"/>
  <c r="D7" i="14" s="1"/>
  <c r="D15" i="14"/>
  <c r="D5" i="14" s="1"/>
  <c r="D15" i="15"/>
  <c r="D5" i="15" s="1"/>
  <c r="D16" i="13"/>
  <c r="D6" i="13" s="1"/>
  <c r="D17" i="13"/>
  <c r="D7" i="13" s="1"/>
</calcChain>
</file>

<file path=xl/comments1.xml><?xml version="1.0" encoding="utf-8"?>
<comments xmlns="http://schemas.openxmlformats.org/spreadsheetml/2006/main">
  <authors>
    <author>Максим Горьков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>Максим Горьков:</t>
        </r>
        <r>
          <rPr>
            <sz val="9"/>
            <color indexed="81"/>
            <rFont val="Tahoma"/>
            <family val="2"/>
            <charset val="204"/>
          </rPr>
          <t xml:space="preserve">
При 6мм очень сильно болтается труба и большие волны на ткани. По-хорошему прогиб здесь надо ограничить 4,5мм и макс. шириной 2,5м. Но т.к. система давно уже изготавливается оставляем 5мм</t>
        </r>
      </text>
    </comment>
  </commentList>
</comments>
</file>

<file path=xl/comments2.xml><?xml version="1.0" encoding="utf-8"?>
<comments xmlns="http://schemas.openxmlformats.org/spreadsheetml/2006/main">
  <authors>
    <author>Максим Горьков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ЛВТ гарантирует 6мм, по факту это много</t>
        </r>
      </text>
    </comment>
  </commentList>
</comments>
</file>

<file path=xl/comments3.xml><?xml version="1.0" encoding="utf-8"?>
<comments xmlns="http://schemas.openxmlformats.org/spreadsheetml/2006/main">
  <authors>
    <author>Максим Горьков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ЛВТ гарантирует 6мм, по факту это много</t>
        </r>
      </text>
    </comment>
  </commentList>
</comments>
</file>

<file path=xl/comments4.xml><?xml version="1.0" encoding="utf-8"?>
<comments xmlns="http://schemas.openxmlformats.org/spreadsheetml/2006/main">
  <authors>
    <author>Максим Горьков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ЛВТ гарантирует 6мм, по факту это много</t>
        </r>
      </text>
    </comment>
  </commentList>
</comments>
</file>

<file path=xl/sharedStrings.xml><?xml version="1.0" encoding="utf-8"?>
<sst xmlns="http://schemas.openxmlformats.org/spreadsheetml/2006/main" count="4876" uniqueCount="156">
  <si>
    <t>Ткани рулонные</t>
  </si>
  <si>
    <t>Ширина изделия, м</t>
  </si>
  <si>
    <t>Группа</t>
  </si>
  <si>
    <t>Макс.
плотность, кг/м^2</t>
  </si>
  <si>
    <t>Высота высота, м</t>
  </si>
  <si>
    <t>A</t>
  </si>
  <si>
    <t>Параметр</t>
  </si>
  <si>
    <t>B</t>
  </si>
  <si>
    <t>C</t>
  </si>
  <si>
    <t>Осевой момент инерции сечения трубы см^4</t>
  </si>
  <si>
    <t>Масса полотна группы A, кг</t>
  </si>
  <si>
    <t>Масса полотна группы B, кг</t>
  </si>
  <si>
    <t>Масса полотна группы C, кг</t>
  </si>
  <si>
    <t>Прогиб трубы A, мм</t>
  </si>
  <si>
    <t>Прогиб трубы B, мм</t>
  </si>
  <si>
    <t>Прогиб трубы C, мм</t>
  </si>
  <si>
    <t>Группа A</t>
  </si>
  <si>
    <t>Группа B</t>
  </si>
  <si>
    <t>Группа C</t>
  </si>
  <si>
    <t>Масса нижней рейки, кг</t>
  </si>
  <si>
    <t>Площадь сечения трубы, кв.м</t>
  </si>
  <si>
    <t>Плотность трубы кг/п.м.</t>
  </si>
  <si>
    <t>Масса трубы в изделии, кг</t>
  </si>
  <si>
    <t>Площадь</t>
  </si>
  <si>
    <t>Значение</t>
  </si>
  <si>
    <t>Плотность нижней рейки, кг/м</t>
  </si>
  <si>
    <t>Макс. Нагрузка на трубу A, кг</t>
  </si>
  <si>
    <t>Макс. Нагрузка на трубу B, кг</t>
  </si>
  <si>
    <t>Макс. Нагрузка на трубу C, кг</t>
  </si>
  <si>
    <t>Ткань</t>
  </si>
  <si>
    <t>Модуль упругости 6063, кг/см^2</t>
  </si>
  <si>
    <t>Плотность 6063, кг/куб.м</t>
  </si>
  <si>
    <t>Нижняя рейка</t>
  </si>
  <si>
    <t>ЛВТ</t>
  </si>
  <si>
    <t>M</t>
  </si>
  <si>
    <t>Труба 43M BENTHIN</t>
  </si>
  <si>
    <t>Труба 43L BENTHIN</t>
  </si>
  <si>
    <t>5кг
max
Benthin</t>
  </si>
  <si>
    <t>Рулонные шторы UNI/MINI
Гарантийные размеры, м</t>
  </si>
  <si>
    <r>
      <t xml:space="preserve">Рулонные шторы UNI/MINI при </t>
    </r>
    <r>
      <rPr>
        <b/>
        <sz val="11"/>
        <color rgb="FFFF0000"/>
        <rFont val="Calibri"/>
        <family val="2"/>
        <charset val="204"/>
        <scheme val="minor"/>
      </rPr>
      <t>1/500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</si>
  <si>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t>Внесена</t>
  </si>
  <si>
    <t>Труба 19 Besta</t>
  </si>
  <si>
    <t>OK</t>
  </si>
  <si>
    <t>Допустимый прогиб при 1/500</t>
  </si>
  <si>
    <t>Плотность нижней планки UNI/MINI, кг/м</t>
  </si>
  <si>
    <t>Макс. Нагрузка на трубу внизу A, кг</t>
  </si>
  <si>
    <t>Не более 1,8кг</t>
  </si>
  <si>
    <t>Макс. Нагрузка на трубу внизу B, кг</t>
  </si>
  <si>
    <t>Макс. Нагрузка на трубу внизу C, кг</t>
  </si>
  <si>
    <t>Плотность алюминия, кг/куб.м</t>
  </si>
  <si>
    <t>Гарантийные размеры</t>
  </si>
  <si>
    <t>Негарантийные размеры</t>
  </si>
  <si>
    <t>Классика MG на трубе 25 сталь, Перфолюкс</t>
  </si>
  <si>
    <t>Классика MG, на стальной трубе 25 при 1/500
Гарантийные размеры, м</t>
  </si>
  <si>
    <t>Альфа</t>
  </si>
  <si>
    <t>Модуль упругости, кг/см^2</t>
  </si>
  <si>
    <t>Плотность стали, кг/куб.м</t>
  </si>
  <si>
    <t>№</t>
  </si>
  <si>
    <t>Проверка по ГИ</t>
  </si>
  <si>
    <t>Размеры</t>
  </si>
  <si>
    <t>Теор. Прогиб</t>
  </si>
  <si>
    <t>Визуальный результат</t>
  </si>
  <si>
    <t>08.08</t>
  </si>
  <si>
    <t>2 x 1,47</t>
  </si>
  <si>
    <t>Альфа розовая 0,173</t>
  </si>
  <si>
    <t>Начало образования складок при подъеме вверх, труба как сосиска</t>
  </si>
  <si>
    <t>1,9 x 1,36</t>
  </si>
  <si>
    <t>Альфа ба 0,286</t>
  </si>
  <si>
    <t>Складок нет, труба как сосиска, ведет себя лучше чем №1</t>
  </si>
  <si>
    <t>Труба 25 универсальная</t>
  </si>
  <si>
    <t>Труба универсальная, алюминиевая 25мм при 1/500
Гарантийные размеры, м</t>
  </si>
  <si>
    <t>Труба 25 HD</t>
  </si>
  <si>
    <t>Рулонные шторы LUX (HD) 25мм
Гарантийные размеры, м</t>
  </si>
  <si>
    <t>Плотность нижней трубки HD, кг/м</t>
  </si>
  <si>
    <t>Масса нижней трубки, кг</t>
  </si>
  <si>
    <t>2,5кг
max</t>
  </si>
  <si>
    <t>Труба 34 HD</t>
  </si>
  <si>
    <t>Рулонные шторы LUX (HD) 34мм при 1/500
Гарантийные размеры, м</t>
  </si>
  <si>
    <t>3кг
max</t>
  </si>
  <si>
    <t>ОМЕГА BLACK-OUT 1852 св. серый 300 см</t>
  </si>
  <si>
    <t>2,8x1,85</t>
  </si>
  <si>
    <t>Теор</t>
  </si>
  <si>
    <t>Складки вверху только при подъеме средние. Труба болтается, Сила подъема средняя. Складок нет при опускании.</t>
  </si>
  <si>
    <t>СКРИН II 0225 белый 300 см</t>
  </si>
  <si>
    <t>2,4x2,3</t>
  </si>
  <si>
    <t>Скрипит механизм при спуске(3,67&gt;3кг). Складки вверху средние при подъеме. Труба болтается, Сила подъема средняя. Складок нет при опускании.</t>
  </si>
  <si>
    <t>Труба 32 ЛВТ</t>
  </si>
  <si>
    <t>КП</t>
  </si>
  <si>
    <t>Труба 32 ЛВТ при 1/500
Гарантийные размеры, м</t>
  </si>
  <si>
    <t>3,629кг 
max</t>
  </si>
  <si>
    <t>Теор пр</t>
  </si>
  <si>
    <t>СКРИН бежевый</t>
  </si>
  <si>
    <t>2x2,04</t>
  </si>
  <si>
    <t>Прогиб видимый V-образный, складки вверху. V-образный
прогиб виден при виде сбоку, на лице особо не виден, но может это зависит от освещения. Тяжело поднимается</t>
  </si>
  <si>
    <t>Сфера ба ваниль</t>
  </si>
  <si>
    <t>2x3,08</t>
  </si>
  <si>
    <t>Начало образования складок вверху, В общем нормально</t>
  </si>
  <si>
    <t>Труба 45 ЛВТ</t>
  </si>
  <si>
    <t>Труба 45 ЛВТ 
Гарантийные размеры, м</t>
  </si>
  <si>
    <t>5,67кг max</t>
  </si>
  <si>
    <t>3x3,05</t>
  </si>
  <si>
    <t>Труба болтается. средние складки вверху у трубы при намотке 
вверх. Если опускать вниз складок нет. Поднимать очень тяжело.
Вероятно на более мягкой ткани складки будут еще больше.</t>
  </si>
  <si>
    <t>2,75x2</t>
  </si>
  <si>
    <t>Труба болтается. Мелкие складки вверху у трубы при намотке 
вверх. Если опускать вниз складок нет. Поднимать тяжело.</t>
  </si>
  <si>
    <t>Труба 45+ ЛВТ</t>
  </si>
  <si>
    <t>Труба 45+ ЛВТ 
Гарантийные размеры, м</t>
  </si>
  <si>
    <t>10,886кг 
max</t>
  </si>
  <si>
    <t>Труба 55 ЛВТ</t>
  </si>
  <si>
    <t>Труба 55 ЛВТ 
Гарантийные размеры, м</t>
  </si>
  <si>
    <t>до 4x4,5</t>
  </si>
  <si>
    <t>9кг 
max</t>
  </si>
  <si>
    <t xml:space="preserve">11,5кг </t>
  </si>
  <si>
    <t>слишком много</t>
  </si>
  <si>
    <t>но работает</t>
  </si>
  <si>
    <t>Труба 52L BENTHIN</t>
  </si>
  <si>
    <t>Без – 0...3 кг
1,47:1 – 3...5 кг
3,16:1 – 5…10</t>
  </si>
  <si>
    <t>Труба 65L BENTHIN</t>
  </si>
  <si>
    <t>L</t>
  </si>
  <si>
    <t>Прогиб</t>
  </si>
  <si>
    <t>Прогиб условие</t>
  </si>
  <si>
    <t>Редуктор</t>
  </si>
  <si>
    <t>Коэффициент запаса на ткань</t>
  </si>
  <si>
    <t>Труба 29M BENTHIN</t>
  </si>
  <si>
    <r>
      <t>Труба 43L BENTHIN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</si>
  <si>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r>
      <t>Труба 43M BENTHIN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</si>
  <si>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r>
      <t>Труба 52L BENTHIN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</si>
  <si>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r>
      <t>Труба 65L BENTHIN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</si>
  <si>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t>БЕЗ
РЕДУКТОРА</t>
  </si>
  <si>
    <r>
      <t>Труба 29M BENTHIN</t>
    </r>
    <r>
      <rPr>
        <sz val="11"/>
        <color theme="1"/>
        <rFont val="Calibri"/>
        <family val="2"/>
        <charset val="204"/>
        <scheme val="minor"/>
      </rPr>
      <t xml:space="preserve">
Гарантийные размеры, м</t>
    </r>
  </si>
  <si>
    <t>Труба 43L BENTHIN МОНО</t>
  </si>
  <si>
    <t>1 секция</t>
  </si>
  <si>
    <t>2 секция</t>
  </si>
  <si>
    <t>3 секция</t>
  </si>
  <si>
    <t>Длина,
м</t>
  </si>
  <si>
    <t>Площадь,
кв.м</t>
  </si>
  <si>
    <t>Прогибы</t>
  </si>
  <si>
    <t>5кг
max</t>
  </si>
  <si>
    <t>max 6м</t>
  </si>
  <si>
    <t>max 16кв.м.</t>
  </si>
  <si>
    <t>Допустимый прогиб</t>
  </si>
  <si>
    <t>12кг
max</t>
  </si>
  <si>
    <t>РЕДУКТОР</t>
  </si>
  <si>
    <t>Труба 52L BENTHIN МОНО</t>
  </si>
  <si>
    <t>Труба 65L BENTHIN МОНО</t>
  </si>
  <si>
    <t>Количество карданов</t>
  </si>
  <si>
    <t>Сумма с кард</t>
  </si>
  <si>
    <t>max 8,4кв.м.</t>
  </si>
  <si>
    <t>Труба 43M BENTHIN МОНО</t>
  </si>
  <si>
    <t>Полная нагрузка</t>
  </si>
  <si>
    <t>Р</t>
  </si>
  <si>
    <t>РБЦ</t>
  </si>
  <si>
    <t>Без – 0...3 кг
Ред-р – 3...5 кг
Ред-р+Б.цепь – 5…10</t>
  </si>
  <si>
    <t>2,5кг раб</t>
  </si>
  <si>
    <t>Труба 75L BENTHIN</t>
  </si>
  <si>
    <t>Труба 75L BENTHIN
Гарантийные размеры, м</t>
  </si>
  <si>
    <t>Коэффициент запаса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</si>
</sst>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92D05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color rgb="FF92D05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7"/>
      <color rgb="FF92D05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4">
    <xf numFmtId="0" fontId="0" fillId="0" borderId="0" xfId="0"/>
    <xf numFmtId="0" fontId="1" fillId="3" borderId="0" xfId="0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" fillId="0" borderId="0" xfId="0" applyFont="1"/>
    <xf numFmtId="165" fontId="0" fillId="0" borderId="0" xfId="0" applyNumberFormat="1"/>
    <xf numFmtId="0" fontId="0" fillId="4" borderId="2" xfId="0" applyFill="1" applyBorder="1"/>
    <xf numFmtId="0" fontId="0" fillId="5" borderId="2" xfId="0" applyFill="1" applyBorder="1"/>
    <xf numFmtId="0" fontId="0" fillId="5" borderId="2" xfId="0" applyFill="1" applyBorder="1" applyAlignment="1"/>
    <xf numFmtId="165" fontId="0" fillId="3" borderId="0" xfId="0" applyNumberForma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6" borderId="2" xfId="0" applyFill="1" applyBorder="1"/>
    <xf numFmtId="0" fontId="1" fillId="3" borderId="0" xfId="0" applyFont="1" applyFill="1" applyBorder="1" applyAlignment="1">
      <alignment textRotation="90"/>
    </xf>
    <xf numFmtId="0" fontId="0" fillId="0" borderId="0" xfId="0" applyBorder="1"/>
    <xf numFmtId="0" fontId="1" fillId="2" borderId="23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164" fontId="0" fillId="0" borderId="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0" fontId="8" fillId="0" borderId="0" xfId="0" applyFont="1"/>
    <xf numFmtId="0" fontId="1" fillId="2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textRotation="90"/>
    </xf>
    <xf numFmtId="0" fontId="0" fillId="2" borderId="1" xfId="0" applyFill="1" applyBorder="1" applyAlignment="1">
      <alignment horizontal="center" wrapText="1"/>
    </xf>
    <xf numFmtId="165" fontId="0" fillId="0" borderId="2" xfId="0" applyNumberFormat="1" applyBorder="1"/>
    <xf numFmtId="0" fontId="9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3" borderId="0" xfId="0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4" fillId="4" borderId="2" xfId="0" applyFont="1" applyFill="1" applyBorder="1"/>
    <xf numFmtId="0" fontId="1" fillId="0" borderId="2" xfId="0" applyFont="1" applyBorder="1" applyAlignment="1">
      <alignment horizontal="center"/>
    </xf>
    <xf numFmtId="16" fontId="0" fillId="0" borderId="2" xfId="0" quotePrefix="1" applyNumberFormat="1" applyBorder="1"/>
    <xf numFmtId="0" fontId="0" fillId="0" borderId="2" xfId="0" applyBorder="1"/>
    <xf numFmtId="0" fontId="0" fillId="0" borderId="2" xfId="0" quotePrefix="1" applyBorder="1" applyAlignment="1">
      <alignment horizont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165" fontId="0" fillId="5" borderId="2" xfId="0" applyNumberFormat="1" applyFill="1" applyBorder="1"/>
    <xf numFmtId="0" fontId="0" fillId="0" borderId="39" xfId="0" applyBorder="1"/>
    <xf numFmtId="0" fontId="0" fillId="0" borderId="43" xfId="0" applyBorder="1"/>
    <xf numFmtId="165" fontId="1" fillId="0" borderId="0" xfId="0" applyNumberFormat="1" applyFont="1"/>
    <xf numFmtId="0" fontId="1" fillId="2" borderId="41" xfId="0" applyFont="1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2" fontId="4" fillId="0" borderId="0" xfId="0" applyNumberFormat="1" applyFont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0" borderId="0" xfId="0"/>
    <xf numFmtId="2" fontId="9" fillId="3" borderId="4" xfId="0" applyNumberFormat="1" applyFont="1" applyFill="1" applyBorder="1" applyAlignment="1">
      <alignment horizontal="center" vertical="center"/>
    </xf>
    <xf numFmtId="0" fontId="0" fillId="7" borderId="2" xfId="0" applyFill="1" applyBorder="1"/>
    <xf numFmtId="0" fontId="0" fillId="6" borderId="0" xfId="0" applyFill="1" applyAlignment="1">
      <alignment horizontal="center"/>
    </xf>
    <xf numFmtId="0" fontId="9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Border="1" applyAlignment="1"/>
    <xf numFmtId="0" fontId="0" fillId="0" borderId="20" xfId="0" applyBorder="1" applyAlignment="1"/>
    <xf numFmtId="0" fontId="0" fillId="0" borderId="14" xfId="0" applyBorder="1" applyAlignment="1">
      <alignment horizontal="center"/>
    </xf>
    <xf numFmtId="0" fontId="7" fillId="5" borderId="2" xfId="0" applyFont="1" applyFill="1" applyBorder="1"/>
    <xf numFmtId="0" fontId="7" fillId="4" borderId="2" xfId="0" applyFont="1" applyFill="1" applyBorder="1"/>
    <xf numFmtId="165" fontId="0" fillId="8" borderId="2" xfId="0" applyNumberFormat="1" applyFill="1" applyBorder="1" applyAlignment="1">
      <alignment horizontal="center" vertical="center"/>
    </xf>
    <xf numFmtId="0" fontId="0" fillId="8" borderId="8" xfId="0" applyFill="1" applyBorder="1"/>
    <xf numFmtId="165" fontId="0" fillId="8" borderId="13" xfId="0" applyNumberFormat="1" applyFill="1" applyBorder="1" applyAlignment="1">
      <alignment horizontal="center" vertical="center"/>
    </xf>
    <xf numFmtId="0" fontId="0" fillId="8" borderId="14" xfId="0" applyFill="1" applyBorder="1"/>
    <xf numFmtId="0" fontId="0" fillId="9" borderId="2" xfId="0" applyFill="1" applyBorder="1"/>
    <xf numFmtId="0" fontId="7" fillId="9" borderId="2" xfId="0" applyFont="1" applyFill="1" applyBorder="1"/>
    <xf numFmtId="0" fontId="0" fillId="0" borderId="0" xfId="0"/>
    <xf numFmtId="0" fontId="0" fillId="0" borderId="0" xfId="0"/>
    <xf numFmtId="2" fontId="0" fillId="0" borderId="0" xfId="0" applyNumberFormat="1"/>
    <xf numFmtId="1" fontId="0" fillId="5" borderId="2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4" fillId="10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46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5" borderId="12" xfId="0" applyNumberForma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2" fillId="5" borderId="13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164" fontId="0" fillId="5" borderId="1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2" fontId="2" fillId="3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3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13" fillId="5" borderId="10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" fontId="0" fillId="5" borderId="54" xfId="0" applyNumberFormat="1" applyFill="1" applyBorder="1" applyAlignment="1">
      <alignment horizontal="center" vertical="center"/>
    </xf>
    <xf numFmtId="1" fontId="0" fillId="5" borderId="35" xfId="0" applyNumberFormat="1" applyFill="1" applyBorder="1" applyAlignment="1">
      <alignment horizontal="center" vertical="center"/>
    </xf>
    <xf numFmtId="1" fontId="0" fillId="5" borderId="58" xfId="0" applyNumberFormat="1" applyFill="1" applyBorder="1" applyAlignment="1">
      <alignment horizontal="center" vertical="center"/>
    </xf>
    <xf numFmtId="1" fontId="0" fillId="5" borderId="52" xfId="0" applyNumberFormat="1" applyFill="1" applyBorder="1" applyAlignment="1">
      <alignment horizontal="center" vertical="center"/>
    </xf>
    <xf numFmtId="1" fontId="0" fillId="5" borderId="24" xfId="0" applyNumberFormat="1" applyFill="1" applyBorder="1" applyAlignment="1">
      <alignment horizontal="center" vertical="center"/>
    </xf>
    <xf numFmtId="1" fontId="0" fillId="5" borderId="37" xfId="0" applyNumberForma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1" fontId="0" fillId="5" borderId="27" xfId="0" applyNumberFormat="1" applyFill="1" applyBorder="1" applyAlignment="1">
      <alignment horizontal="center" vertical="center"/>
    </xf>
    <xf numFmtId="1" fontId="0" fillId="5" borderId="34" xfId="0" applyNumberFormat="1" applyFill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13" xfId="0" applyNumberForma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/>
    </xf>
    <xf numFmtId="0" fontId="4" fillId="0" borderId="0" xfId="0" applyFont="1"/>
    <xf numFmtId="165" fontId="0" fillId="0" borderId="38" xfId="0" applyNumberFormat="1" applyFill="1" applyBorder="1" applyAlignment="1">
      <alignment horizontal="center" vertical="center"/>
    </xf>
    <xf numFmtId="1" fontId="0" fillId="5" borderId="39" xfId="0" applyNumberFormat="1" applyFill="1" applyBorder="1" applyAlignment="1">
      <alignment horizontal="center" vertical="center"/>
    </xf>
    <xf numFmtId="1" fontId="0" fillId="4" borderId="39" xfId="0" applyNumberFormat="1" applyFill="1" applyBorder="1" applyAlignment="1">
      <alignment horizontal="center" vertical="center"/>
    </xf>
    <xf numFmtId="1" fontId="0" fillId="5" borderId="2" xfId="0" applyNumberFormat="1" applyFont="1" applyFill="1" applyBorder="1" applyAlignment="1">
      <alignment horizontal="center" vertical="center"/>
    </xf>
    <xf numFmtId="1" fontId="0" fillId="5" borderId="15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1" fontId="0" fillId="5" borderId="46" xfId="0" applyNumberFormat="1" applyFont="1" applyFill="1" applyBorder="1" applyAlignment="1">
      <alignment horizontal="center" vertical="center"/>
    </xf>
    <xf numFmtId="1" fontId="0" fillId="5" borderId="4" xfId="0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6" fontId="4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2" fillId="11" borderId="50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2" fontId="2" fillId="11" borderId="49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vertical="center"/>
    </xf>
    <xf numFmtId="2" fontId="2" fillId="3" borderId="8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164" fontId="0" fillId="5" borderId="14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2" fontId="2" fillId="11" borderId="63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3" borderId="58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2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165" fontId="2" fillId="11" borderId="62" xfId="0" applyNumberFormat="1" applyFont="1" applyFill="1" applyBorder="1" applyAlignment="1">
      <alignment horizontal="center" vertical="center"/>
    </xf>
    <xf numFmtId="165" fontId="2" fillId="11" borderId="50" xfId="0" applyNumberFormat="1" applyFont="1" applyFill="1" applyBorder="1" applyAlignment="1">
      <alignment horizontal="center" vertical="center"/>
    </xf>
    <xf numFmtId="165" fontId="2" fillId="11" borderId="19" xfId="0" applyNumberFormat="1" applyFont="1" applyFill="1" applyBorder="1" applyAlignment="1">
      <alignment horizontal="center" vertical="center"/>
    </xf>
    <xf numFmtId="165" fontId="2" fillId="11" borderId="4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2" fillId="0" borderId="65" xfId="0" applyNumberFormat="1" applyFont="1" applyBorder="1" applyAlignment="1">
      <alignment horizontal="center" vertical="center"/>
    </xf>
    <xf numFmtId="2" fontId="2" fillId="0" borderId="66" xfId="0" applyNumberFormat="1" applyFont="1" applyBorder="1" applyAlignment="1">
      <alignment horizontal="center" vertical="center"/>
    </xf>
    <xf numFmtId="2" fontId="2" fillId="0" borderId="60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2" fillId="5" borderId="36" xfId="0" applyNumberFormat="1" applyFont="1" applyFill="1" applyBorder="1" applyAlignment="1">
      <alignment horizontal="center" vertical="center"/>
    </xf>
    <xf numFmtId="1" fontId="0" fillId="4" borderId="51" xfId="0" applyNumberForma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9" fontId="1" fillId="0" borderId="0" xfId="0" applyNumberFormat="1" applyFont="1" applyBorder="1"/>
    <xf numFmtId="0" fontId="1" fillId="0" borderId="0" xfId="0" applyFont="1" applyBorder="1" applyAlignment="1"/>
    <xf numFmtId="0" fontId="0" fillId="0" borderId="2" xfId="0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2" fontId="4" fillId="11" borderId="49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8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0" fillId="4" borderId="2" xfId="0" applyNumberFormat="1" applyFont="1" applyFill="1" applyBorder="1" applyAlignment="1">
      <alignment horizontal="center" vertical="center"/>
    </xf>
    <xf numFmtId="1" fontId="0" fillId="4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/>
    <xf numFmtId="164" fontId="0" fillId="0" borderId="8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5" fillId="3" borderId="3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64" fontId="0" fillId="5" borderId="14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1" fontId="0" fillId="5" borderId="51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1" fontId="0" fillId="3" borderId="6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1" fontId="0" fillId="3" borderId="8" xfId="0" applyNumberFormat="1" applyFont="1" applyFill="1" applyBorder="1" applyAlignment="1">
      <alignment horizontal="center" vertical="center"/>
    </xf>
    <xf numFmtId="1" fontId="4" fillId="5" borderId="36" xfId="0" applyNumberFormat="1" applyFont="1" applyFill="1" applyBorder="1" applyAlignment="1">
      <alignment horizontal="center" vertical="center"/>
    </xf>
    <xf numFmtId="1" fontId="0" fillId="3" borderId="13" xfId="0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3" borderId="38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3" fillId="3" borderId="33" xfId="0" applyNumberFormat="1" applyFont="1" applyFill="1" applyBorder="1" applyAlignment="1">
      <alignment horizontal="center"/>
    </xf>
    <xf numFmtId="2" fontId="3" fillId="3" borderId="34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3" fillId="3" borderId="35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3" borderId="36" xfId="0" applyNumberFormat="1" applyFont="1" applyFill="1" applyBorder="1" applyAlignment="1">
      <alignment horizontal="center"/>
    </xf>
    <xf numFmtId="2" fontId="3" fillId="3" borderId="3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1" fillId="3" borderId="0" xfId="0" applyNumberFormat="1" applyFont="1" applyFill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0" fillId="0" borderId="2" xfId="0" applyBorder="1"/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3" borderId="45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2" fillId="3" borderId="0" xfId="0" quotePrefix="1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164" fontId="4" fillId="3" borderId="35" xfId="0" applyNumberFormat="1" applyFont="1" applyFill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5" fontId="3" fillId="0" borderId="46" xfId="0" applyNumberFormat="1" applyFont="1" applyBorder="1" applyAlignment="1">
      <alignment horizontal="center"/>
    </xf>
    <xf numFmtId="165" fontId="3" fillId="0" borderId="47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left"/>
    </xf>
    <xf numFmtId="165" fontId="0" fillId="2" borderId="13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1" fillId="3" borderId="6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0" borderId="52" xfId="0" applyBorder="1" applyAlignment="1">
      <alignment horizontal="left"/>
    </xf>
    <xf numFmtId="2" fontId="4" fillId="2" borderId="13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4" fillId="0" borderId="53" xfId="0" applyFont="1" applyBorder="1" applyAlignment="1">
      <alignment horizontal="right"/>
    </xf>
    <xf numFmtId="0" fontId="4" fillId="0" borderId="5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55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2" borderId="49" xfId="0" applyFill="1" applyBorder="1" applyAlignment="1">
      <alignment horizontal="right" vertical="center"/>
    </xf>
    <xf numFmtId="0" fontId="0" fillId="2" borderId="62" xfId="0" applyFill="1" applyBorder="1" applyAlignment="1">
      <alignment horizontal="right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11" borderId="65" xfId="0" applyFont="1" applyFill="1" applyBorder="1" applyAlignment="1">
      <alignment horizontal="center" vertical="center" wrapText="1"/>
    </xf>
    <xf numFmtId="0" fontId="2" fillId="11" borderId="66" xfId="0" applyFont="1" applyFill="1" applyBorder="1" applyAlignment="1">
      <alignment horizontal="center" vertical="center"/>
    </xf>
    <xf numFmtId="0" fontId="2" fillId="11" borderId="6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1" borderId="18" xfId="0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9" xfId="0" applyFont="1" applyBorder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1" fontId="0" fillId="3" borderId="62" xfId="0" applyNumberFormat="1" applyFont="1" applyFill="1" applyBorder="1" applyAlignment="1">
      <alignment horizontal="center" vertical="center"/>
    </xf>
    <xf numFmtId="1" fontId="0" fillId="3" borderId="50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51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165" fontId="4" fillId="2" borderId="36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58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4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0" fillId="11" borderId="49" xfId="0" applyFont="1" applyFill="1" applyBorder="1" applyAlignment="1">
      <alignment horizontal="center" vertical="center"/>
    </xf>
    <xf numFmtId="0" fontId="0" fillId="11" borderId="62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2" fontId="2" fillId="3" borderId="7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165" fontId="4" fillId="2" borderId="56" xfId="0" applyNumberFormat="1" applyFont="1" applyFill="1" applyBorder="1" applyAlignment="1">
      <alignment horizontal="center" vertical="center"/>
    </xf>
    <xf numFmtId="165" fontId="4" fillId="2" borderId="37" xfId="0" applyNumberFormat="1" applyFont="1" applyFill="1" applyBorder="1" applyAlignment="1">
      <alignment horizontal="center" vertical="center"/>
    </xf>
    <xf numFmtId="2" fontId="4" fillId="2" borderId="63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164" fontId="4" fillId="0" borderId="5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66" fontId="4" fillId="2" borderId="54" xfId="0" applyNumberFormat="1" applyFont="1" applyFill="1" applyBorder="1" applyAlignment="1">
      <alignment horizontal="center" vertical="center"/>
    </xf>
    <xf numFmtId="166" fontId="4" fillId="2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24</xdr:row>
      <xdr:rowOff>89647</xdr:rowOff>
    </xdr:from>
    <xdr:to>
      <xdr:col>8</xdr:col>
      <xdr:colOff>268941</xdr:colOff>
      <xdr:row>32</xdr:row>
      <xdr:rowOff>34662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7" t="10244"/>
        <a:stretch/>
      </xdr:blipFill>
      <xdr:spPr>
        <a:xfrm>
          <a:off x="78442" y="4937872"/>
          <a:ext cx="7610474" cy="14690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23</xdr:row>
      <xdr:rowOff>74518</xdr:rowOff>
    </xdr:from>
    <xdr:to>
      <xdr:col>7</xdr:col>
      <xdr:colOff>793906</xdr:colOff>
      <xdr:row>29</xdr:row>
      <xdr:rowOff>112618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534459"/>
          <a:ext cx="6033777" cy="11923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23</xdr:row>
      <xdr:rowOff>134467</xdr:rowOff>
    </xdr:from>
    <xdr:to>
      <xdr:col>7</xdr:col>
      <xdr:colOff>867965</xdr:colOff>
      <xdr:row>31</xdr:row>
      <xdr:rowOff>67235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" y="4796114"/>
          <a:ext cx="6112319" cy="14791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29615</xdr:colOff>
      <xdr:row>23</xdr:row>
      <xdr:rowOff>180097</xdr:rowOff>
    </xdr:from>
    <xdr:to>
      <xdr:col>7</xdr:col>
      <xdr:colOff>1008529</xdr:colOff>
      <xdr:row>31</xdr:row>
      <xdr:rowOff>145161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15" y="4841744"/>
          <a:ext cx="6256885" cy="1511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63233</xdr:colOff>
      <xdr:row>23</xdr:row>
      <xdr:rowOff>164085</xdr:rowOff>
    </xdr:from>
    <xdr:to>
      <xdr:col>7</xdr:col>
      <xdr:colOff>876217</xdr:colOff>
      <xdr:row>33</xdr:row>
      <xdr:rowOff>55229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33" y="4812285"/>
          <a:ext cx="6347009" cy="180566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103690</xdr:colOff>
      <xdr:row>23</xdr:row>
      <xdr:rowOff>115260</xdr:rowOff>
    </xdr:from>
    <xdr:to>
      <xdr:col>7</xdr:col>
      <xdr:colOff>811305</xdr:colOff>
      <xdr:row>33</xdr:row>
      <xdr:rowOff>11387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90" y="4765701"/>
          <a:ext cx="6137986" cy="18123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863412</xdr:colOff>
      <xdr:row>35</xdr:row>
      <xdr:rowOff>142985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2147"/>
          <a:ext cx="6320677" cy="2241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141353</xdr:colOff>
      <xdr:row>22</xdr:row>
      <xdr:rowOff>123265</xdr:rowOff>
    </xdr:from>
    <xdr:to>
      <xdr:col>7</xdr:col>
      <xdr:colOff>1445236</xdr:colOff>
      <xdr:row>29</xdr:row>
      <xdr:rowOff>94350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67065"/>
        <a:stretch/>
      </xdr:blipFill>
      <xdr:spPr>
        <a:xfrm>
          <a:off x="141353" y="4723840"/>
          <a:ext cx="6885533" cy="1304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22</xdr:row>
      <xdr:rowOff>133350</xdr:rowOff>
    </xdr:from>
    <xdr:to>
      <xdr:col>8</xdr:col>
      <xdr:colOff>161925</xdr:colOff>
      <xdr:row>30</xdr:row>
      <xdr:rowOff>161593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572000"/>
          <a:ext cx="7505700" cy="15522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22</xdr:row>
      <xdr:rowOff>100854</xdr:rowOff>
    </xdr:from>
    <xdr:to>
      <xdr:col>8</xdr:col>
      <xdr:colOff>132869</xdr:colOff>
      <xdr:row>29</xdr:row>
      <xdr:rowOff>37548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43" t="8036" r="1399" b="11610"/>
        <a:stretch/>
      </xdr:blipFill>
      <xdr:spPr>
        <a:xfrm>
          <a:off x="100853" y="4549029"/>
          <a:ext cx="6947166" cy="12701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33</xdr:row>
      <xdr:rowOff>78442</xdr:rowOff>
    </xdr:from>
    <xdr:to>
      <xdr:col>8</xdr:col>
      <xdr:colOff>204430</xdr:colOff>
      <xdr:row>41</xdr:row>
      <xdr:rowOff>33618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4" y="6612592"/>
          <a:ext cx="7085401" cy="14791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31</xdr:row>
      <xdr:rowOff>112060</xdr:rowOff>
    </xdr:from>
    <xdr:to>
      <xdr:col>8</xdr:col>
      <xdr:colOff>67235</xdr:colOff>
      <xdr:row>37</xdr:row>
      <xdr:rowOff>159218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79" t="9250" r="1760" b="14194"/>
        <a:stretch/>
      </xdr:blipFill>
      <xdr:spPr>
        <a:xfrm>
          <a:off x="100853" y="6284260"/>
          <a:ext cx="6176682" cy="11901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34</xdr:row>
      <xdr:rowOff>67236</xdr:rowOff>
    </xdr:from>
    <xdr:to>
      <xdr:col>7</xdr:col>
      <xdr:colOff>1075765</xdr:colOff>
      <xdr:row>43</xdr:row>
      <xdr:rowOff>20927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6801411"/>
          <a:ext cx="6265769" cy="16681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22</xdr:row>
      <xdr:rowOff>89647</xdr:rowOff>
    </xdr:from>
    <xdr:to>
      <xdr:col>7</xdr:col>
      <xdr:colOff>1075765</xdr:colOff>
      <xdr:row>30</xdr:row>
      <xdr:rowOff>133269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91" t="5990" r="1602" b="6727"/>
        <a:stretch/>
      </xdr:blipFill>
      <xdr:spPr>
        <a:xfrm>
          <a:off x="89648" y="4547347"/>
          <a:ext cx="6310592" cy="15676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22</xdr:row>
      <xdr:rowOff>95250</xdr:rowOff>
    </xdr:from>
    <xdr:to>
      <xdr:col>7</xdr:col>
      <xdr:colOff>685800</xdr:colOff>
      <xdr:row>32</xdr:row>
      <xdr:rowOff>102924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552950"/>
          <a:ext cx="5972175" cy="1922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zoomScale="85" zoomScaleNormal="85" workbookViewId="0">
      <selection activeCell="H17" sqref="H17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11" style="24" bestFit="1" customWidth="1"/>
    <col min="5" max="5" width="14.7109375" style="24" bestFit="1" customWidth="1"/>
    <col min="6" max="6" width="5.28515625" style="24" bestFit="1" customWidth="1"/>
    <col min="7" max="7" width="7.28515625" style="24" bestFit="1" customWidth="1"/>
    <col min="8" max="8" width="29.42578125" style="24" bestFit="1" customWidth="1"/>
    <col min="9" max="9" width="4.85546875" style="24" customWidth="1"/>
    <col min="10" max="21" width="3.5703125" style="24" bestFit="1" customWidth="1"/>
    <col min="22" max="22" width="4.5703125" style="24" customWidth="1"/>
    <col min="23" max="34" width="3.5703125" style="24" bestFit="1" customWidth="1"/>
    <col min="35" max="35" width="5.140625" style="24" customWidth="1"/>
    <col min="36" max="16384" width="9.140625" style="24"/>
  </cols>
  <sheetData>
    <row r="1" spans="1:34" ht="15" customHeight="1" x14ac:dyDescent="0.25">
      <c r="J1" s="371" t="s">
        <v>38</v>
      </c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9"/>
      <c r="W1" s="371" t="s">
        <v>39</v>
      </c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</row>
    <row r="2" spans="1:34" ht="15.75" thickBot="1" x14ac:dyDescent="0.3">
      <c r="F2" s="40" t="s">
        <v>40</v>
      </c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</row>
    <row r="3" spans="1:34" ht="15.75" thickBot="1" x14ac:dyDescent="0.3">
      <c r="A3" s="372" t="s">
        <v>41</v>
      </c>
      <c r="B3" s="372"/>
      <c r="C3" s="372"/>
      <c r="D3" s="372"/>
      <c r="E3" s="41" t="s">
        <v>23</v>
      </c>
      <c r="F3" s="19" t="s">
        <v>42</v>
      </c>
      <c r="G3" s="373" t="s">
        <v>0</v>
      </c>
      <c r="H3" s="373"/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W3" s="374" t="s">
        <v>16</v>
      </c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</row>
    <row r="4" spans="1:34" ht="30" x14ac:dyDescent="0.25">
      <c r="A4" s="379" t="s">
        <v>1</v>
      </c>
      <c r="B4" s="380"/>
      <c r="C4" s="380"/>
      <c r="D4" s="2">
        <v>1.84</v>
      </c>
      <c r="E4" s="381">
        <f>D4*D5</f>
        <v>1.1040000000000001</v>
      </c>
      <c r="F4" s="42"/>
      <c r="G4" s="43" t="s">
        <v>2</v>
      </c>
      <c r="H4" s="43" t="s">
        <v>3</v>
      </c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W4" s="44"/>
      <c r="X4" s="44">
        <v>0.4</v>
      </c>
      <c r="Y4" s="44">
        <v>0.5</v>
      </c>
      <c r="Z4" s="44">
        <v>0.6</v>
      </c>
      <c r="AA4" s="44">
        <v>0.7</v>
      </c>
      <c r="AB4" s="44">
        <v>0.8</v>
      </c>
      <c r="AC4" s="44">
        <v>0.9</v>
      </c>
      <c r="AD4" s="44">
        <v>1</v>
      </c>
      <c r="AE4" s="44">
        <v>1.1000000000000001</v>
      </c>
      <c r="AF4" s="44">
        <v>1.2</v>
      </c>
      <c r="AG4" s="44">
        <v>1.3</v>
      </c>
      <c r="AH4" s="44">
        <v>1.4</v>
      </c>
    </row>
    <row r="5" spans="1:34" ht="15.75" thickBot="1" x14ac:dyDescent="0.3">
      <c r="A5" s="383" t="s">
        <v>4</v>
      </c>
      <c r="B5" s="384"/>
      <c r="C5" s="384"/>
      <c r="D5" s="4">
        <v>0.6</v>
      </c>
      <c r="E5" s="382"/>
      <c r="F5" s="16"/>
      <c r="G5" s="5" t="s">
        <v>5</v>
      </c>
      <c r="H5" s="296">
        <v>0.2</v>
      </c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W5" s="44">
        <v>0.4</v>
      </c>
      <c r="X5" s="10"/>
      <c r="Y5" s="11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5.75" thickBot="1" x14ac:dyDescent="0.3">
      <c r="A6" s="385" t="s">
        <v>6</v>
      </c>
      <c r="B6" s="386"/>
      <c r="C6" s="386"/>
      <c r="D6" s="385" t="s">
        <v>24</v>
      </c>
      <c r="E6" s="387"/>
      <c r="F6" s="1"/>
      <c r="G6" s="33" t="s">
        <v>7</v>
      </c>
      <c r="H6" s="296">
        <v>0.32</v>
      </c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W6" s="44">
        <v>0.6</v>
      </c>
      <c r="X6" s="10"/>
      <c r="Y6" s="11"/>
      <c r="Z6" s="10"/>
      <c r="AA6" s="10"/>
      <c r="AB6" s="10"/>
      <c r="AC6" s="10"/>
      <c r="AD6" s="10"/>
      <c r="AE6" s="10"/>
      <c r="AF6" s="10"/>
      <c r="AG6" s="10"/>
      <c r="AH6" s="10"/>
    </row>
    <row r="7" spans="1:34" x14ac:dyDescent="0.25">
      <c r="A7" s="388" t="s">
        <v>13</v>
      </c>
      <c r="B7" s="389"/>
      <c r="C7" s="389"/>
      <c r="D7" s="390">
        <f>(5*(D17+$D$24)*((($D$4-0.035)*100)^3)/(384*$D$10*$D$12)*10)</f>
        <v>5.3038250477437128</v>
      </c>
      <c r="E7" s="391"/>
      <c r="F7" s="392"/>
      <c r="G7" s="6" t="s">
        <v>8</v>
      </c>
      <c r="H7" s="73">
        <v>0.55000000000000004</v>
      </c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W7" s="44">
        <v>0.8</v>
      </c>
      <c r="X7" s="10"/>
      <c r="Y7" s="11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5">
      <c r="A8" s="393" t="s">
        <v>14</v>
      </c>
      <c r="B8" s="394"/>
      <c r="C8" s="394"/>
      <c r="D8" s="395">
        <f>(5*(D18+$D$24)*((($D$4-0.035)*100)^3)/(384*$D$10*$D$12)*10)</f>
        <v>6.3184330287948756</v>
      </c>
      <c r="E8" s="396"/>
      <c r="F8" s="392"/>
      <c r="G8" s="33"/>
      <c r="H8" s="33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W8" s="44">
        <v>1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5.75" thickBot="1" x14ac:dyDescent="0.3">
      <c r="A9" s="397" t="s">
        <v>15</v>
      </c>
      <c r="B9" s="398"/>
      <c r="C9" s="398"/>
      <c r="D9" s="399">
        <f>(5*(D19+$D$24)*((($D$4-0.035)*100)^3)/(384*$D$10*$D$12)*10)</f>
        <v>8.2630983258096009</v>
      </c>
      <c r="E9" s="400"/>
      <c r="F9" s="392"/>
      <c r="G9" s="45"/>
      <c r="H9" s="23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W9" s="44">
        <v>1.2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x14ac:dyDescent="0.25">
      <c r="A10" s="375" t="s">
        <v>30</v>
      </c>
      <c r="B10" s="376"/>
      <c r="C10" s="376"/>
      <c r="D10" s="377">
        <f>6.83*10^5</f>
        <v>683000</v>
      </c>
      <c r="E10" s="378"/>
      <c r="G10" s="46">
        <f>D4/0.5</f>
        <v>3.68</v>
      </c>
      <c r="H10" s="47" t="s">
        <v>43</v>
      </c>
      <c r="J10" s="44">
        <v>1.4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W10" s="44">
        <v>1.4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x14ac:dyDescent="0.25">
      <c r="A11" s="401" t="s">
        <v>44</v>
      </c>
      <c r="B11" s="402"/>
      <c r="C11" s="402"/>
      <c r="D11" s="403">
        <f>0.268/1.326</f>
        <v>0.20211161387631976</v>
      </c>
      <c r="E11" s="404"/>
      <c r="G11" s="7"/>
      <c r="H11" s="48"/>
      <c r="J11" s="44">
        <v>1.6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W11" s="44">
        <v>1.6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x14ac:dyDescent="0.25">
      <c r="A12" s="405" t="s">
        <v>9</v>
      </c>
      <c r="B12" s="406"/>
      <c r="C12" s="406"/>
      <c r="D12" s="407">
        <v>0.18</v>
      </c>
      <c r="E12" s="408"/>
      <c r="J12" s="44">
        <v>1.8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44">
        <v>1.8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x14ac:dyDescent="0.25">
      <c r="A13" s="409" t="s">
        <v>10</v>
      </c>
      <c r="B13" s="410"/>
      <c r="C13" s="410"/>
      <c r="D13" s="411">
        <f>($D$5+0.15)*($D$4-0.03)*H5</f>
        <v>0.27150000000000002</v>
      </c>
      <c r="E13" s="412"/>
      <c r="J13" s="44">
        <v>2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W13" s="44">
        <v>2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x14ac:dyDescent="0.25">
      <c r="A14" s="409" t="s">
        <v>11</v>
      </c>
      <c r="B14" s="410"/>
      <c r="C14" s="410"/>
      <c r="D14" s="411">
        <f t="shared" ref="D14:D15" si="0">($D$5+0.15)*($D$4-0.03)*H6</f>
        <v>0.43440000000000001</v>
      </c>
      <c r="E14" s="412"/>
      <c r="J14" s="44">
        <v>2.2000000000000002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W14" s="44">
        <v>2.2000000000000002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9"/>
    </row>
    <row r="15" spans="1:34" x14ac:dyDescent="0.25">
      <c r="A15" s="409" t="s">
        <v>12</v>
      </c>
      <c r="B15" s="410"/>
      <c r="C15" s="410"/>
      <c r="D15" s="411">
        <f t="shared" si="0"/>
        <v>0.74662499999999998</v>
      </c>
      <c r="E15" s="412"/>
      <c r="J15" s="44">
        <v>2.4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W15" s="44">
        <v>2.4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9"/>
    </row>
    <row r="16" spans="1:34" ht="15.75" thickBot="1" x14ac:dyDescent="0.3">
      <c r="A16" s="409" t="s">
        <v>19</v>
      </c>
      <c r="B16" s="410"/>
      <c r="C16" s="410"/>
      <c r="D16" s="411">
        <f>(D4-0.03)*D11</f>
        <v>0.36582202111613876</v>
      </c>
      <c r="E16" s="412"/>
      <c r="J16" s="8"/>
      <c r="W16" s="8"/>
    </row>
    <row r="17" spans="1:34" ht="15" customHeight="1" x14ac:dyDescent="0.25">
      <c r="A17" s="409" t="s">
        <v>45</v>
      </c>
      <c r="B17" s="410"/>
      <c r="C17" s="410"/>
      <c r="D17" s="411">
        <f>(D13+$D$16)</f>
        <v>0.63732202111613878</v>
      </c>
      <c r="E17" s="412"/>
      <c r="F17" s="413" t="s">
        <v>46</v>
      </c>
      <c r="G17" s="414"/>
      <c r="J17" s="374" t="s">
        <v>17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W17" s="374" t="s">
        <v>17</v>
      </c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</row>
    <row r="18" spans="1:34" x14ac:dyDescent="0.25">
      <c r="A18" s="409" t="s">
        <v>47</v>
      </c>
      <c r="B18" s="410"/>
      <c r="C18" s="410"/>
      <c r="D18" s="411">
        <f>(D14+$D$16)</f>
        <v>0.80022202111613883</v>
      </c>
      <c r="E18" s="412"/>
      <c r="F18" s="415"/>
      <c r="G18" s="416"/>
      <c r="J18" s="44"/>
      <c r="K18" s="44">
        <v>0.4</v>
      </c>
      <c r="L18" s="44">
        <v>0.5</v>
      </c>
      <c r="M18" s="44">
        <v>0.6</v>
      </c>
      <c r="N18" s="44">
        <v>0.7</v>
      </c>
      <c r="O18" s="44">
        <v>0.8</v>
      </c>
      <c r="P18" s="44">
        <v>0.9</v>
      </c>
      <c r="Q18" s="44">
        <v>1</v>
      </c>
      <c r="R18" s="44">
        <v>1.1000000000000001</v>
      </c>
      <c r="S18" s="44">
        <v>1.2</v>
      </c>
      <c r="T18" s="44">
        <v>1.3</v>
      </c>
      <c r="U18" s="44">
        <v>1.4</v>
      </c>
      <c r="W18" s="44"/>
      <c r="X18" s="44">
        <v>0.4</v>
      </c>
      <c r="Y18" s="44">
        <v>0.5</v>
      </c>
      <c r="Z18" s="44">
        <v>0.6</v>
      </c>
      <c r="AA18" s="44">
        <v>0.7</v>
      </c>
      <c r="AB18" s="44">
        <v>0.8</v>
      </c>
      <c r="AC18" s="44">
        <v>0.9</v>
      </c>
      <c r="AD18" s="44">
        <v>1</v>
      </c>
      <c r="AE18" s="44">
        <v>1.1000000000000001</v>
      </c>
      <c r="AF18" s="44">
        <v>1.2</v>
      </c>
      <c r="AG18" s="44">
        <v>1.3</v>
      </c>
      <c r="AH18" s="44">
        <v>1.4</v>
      </c>
    </row>
    <row r="19" spans="1:34" ht="15.75" thickBot="1" x14ac:dyDescent="0.3">
      <c r="A19" s="419" t="s">
        <v>48</v>
      </c>
      <c r="B19" s="420"/>
      <c r="C19" s="420"/>
      <c r="D19" s="421">
        <f>(D15+$D$16)</f>
        <v>1.1124470211161388</v>
      </c>
      <c r="E19" s="422"/>
      <c r="F19" s="417"/>
      <c r="G19" s="418"/>
      <c r="J19" s="44">
        <v>0.4</v>
      </c>
      <c r="K19" s="10"/>
      <c r="L19" s="11"/>
      <c r="M19" s="10"/>
      <c r="N19" s="10"/>
      <c r="O19" s="10"/>
      <c r="P19" s="10"/>
      <c r="Q19" s="10"/>
      <c r="R19" s="10"/>
      <c r="S19" s="10"/>
      <c r="T19" s="10"/>
      <c r="U19" s="10"/>
      <c r="W19" s="44">
        <v>0.4</v>
      </c>
      <c r="X19" s="10"/>
      <c r="Y19" s="11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5.75" thickBot="1" x14ac:dyDescent="0.3">
      <c r="J20" s="44">
        <v>0.6</v>
      </c>
      <c r="K20" s="10"/>
      <c r="L20" s="11"/>
      <c r="M20" s="10"/>
      <c r="N20" s="10"/>
      <c r="O20" s="10"/>
      <c r="P20" s="10"/>
      <c r="Q20" s="10"/>
      <c r="R20" s="10"/>
      <c r="S20" s="10"/>
      <c r="T20" s="10"/>
      <c r="U20" s="10"/>
      <c r="W20" s="44">
        <v>0.6</v>
      </c>
      <c r="X20" s="10"/>
      <c r="Y20" s="11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x14ac:dyDescent="0.25">
      <c r="A21" s="423" t="s">
        <v>20</v>
      </c>
      <c r="B21" s="424"/>
      <c r="C21" s="424"/>
      <c r="D21" s="425">
        <f>(0.44*100)/(1000^2)</f>
        <v>4.3999999999999999E-5</v>
      </c>
      <c r="E21" s="426"/>
      <c r="J21" s="44">
        <v>0.8</v>
      </c>
      <c r="K21" s="10"/>
      <c r="L21" s="11"/>
      <c r="M21" s="10"/>
      <c r="N21" s="10"/>
      <c r="O21" s="10"/>
      <c r="P21" s="10"/>
      <c r="Q21" s="10"/>
      <c r="R21" s="10"/>
      <c r="S21" s="10"/>
      <c r="T21" s="10"/>
      <c r="U21" s="10"/>
      <c r="W21" s="44">
        <v>0.8</v>
      </c>
      <c r="X21" s="10"/>
      <c r="Y21" s="11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x14ac:dyDescent="0.25">
      <c r="A22" s="427" t="s">
        <v>49</v>
      </c>
      <c r="B22" s="428"/>
      <c r="C22" s="428"/>
      <c r="D22" s="429">
        <v>2690</v>
      </c>
      <c r="E22" s="430"/>
      <c r="J22" s="44">
        <v>1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W22" s="44">
        <v>1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x14ac:dyDescent="0.25">
      <c r="A23" s="427" t="s">
        <v>21</v>
      </c>
      <c r="B23" s="428"/>
      <c r="C23" s="428"/>
      <c r="D23" s="431">
        <f>D22*D21</f>
        <v>0.11835999999999999</v>
      </c>
      <c r="E23" s="432"/>
      <c r="J23" s="44">
        <v>1.2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W23" s="44">
        <v>1.2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5.75" thickBot="1" x14ac:dyDescent="0.3">
      <c r="A24" s="433" t="s">
        <v>22</v>
      </c>
      <c r="B24" s="434"/>
      <c r="C24" s="434"/>
      <c r="D24" s="435">
        <f>(D4-0.03)*D23</f>
        <v>0.21423159999999999</v>
      </c>
      <c r="E24" s="436"/>
      <c r="J24" s="44">
        <v>1.4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W24" s="44">
        <v>1.4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</row>
    <row r="25" spans="1:34" x14ac:dyDescent="0.25">
      <c r="A25" s="437"/>
      <c r="B25" s="437"/>
      <c r="C25" s="437"/>
      <c r="D25" s="12"/>
      <c r="E25" s="12"/>
      <c r="J25" s="44">
        <v>1.6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9"/>
      <c r="W25" s="44">
        <v>1.6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</row>
    <row r="26" spans="1:34" x14ac:dyDescent="0.25">
      <c r="A26" s="437"/>
      <c r="B26" s="437"/>
      <c r="C26" s="437"/>
      <c r="D26" s="12"/>
      <c r="E26" s="13"/>
      <c r="J26" s="44">
        <v>1.8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9"/>
      <c r="W26" s="44">
        <v>1.8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</row>
    <row r="27" spans="1:34" x14ac:dyDescent="0.25">
      <c r="A27" s="437"/>
      <c r="B27" s="437"/>
      <c r="C27" s="437"/>
      <c r="D27" s="12"/>
      <c r="J27" s="44">
        <v>2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9"/>
      <c r="W27" s="44">
        <v>2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</row>
    <row r="28" spans="1:34" x14ac:dyDescent="0.25">
      <c r="J28" s="44">
        <v>2.2000000000000002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9"/>
      <c r="W28" s="44">
        <v>2.2000000000000002</v>
      </c>
      <c r="X28" s="10"/>
      <c r="Y28" s="10"/>
      <c r="Z28" s="10"/>
      <c r="AA28" s="10"/>
      <c r="AB28" s="10"/>
      <c r="AC28" s="10"/>
      <c r="AD28" s="10"/>
      <c r="AE28" s="10"/>
      <c r="AF28" s="10"/>
      <c r="AG28" s="9"/>
      <c r="AH28" s="9"/>
    </row>
    <row r="29" spans="1:34" x14ac:dyDescent="0.25">
      <c r="J29" s="44">
        <v>2.4</v>
      </c>
      <c r="K29" s="10"/>
      <c r="L29" s="10"/>
      <c r="M29" s="10"/>
      <c r="N29" s="10"/>
      <c r="O29" s="10"/>
      <c r="P29" s="10"/>
      <c r="Q29" s="10"/>
      <c r="R29" s="10"/>
      <c r="S29" s="10"/>
      <c r="T29" s="9"/>
      <c r="U29" s="9"/>
      <c r="W29" s="44">
        <v>2.4</v>
      </c>
      <c r="X29" s="10"/>
      <c r="Y29" s="10"/>
      <c r="Z29" s="10"/>
      <c r="AA29" s="10"/>
      <c r="AB29" s="10"/>
      <c r="AC29" s="10"/>
      <c r="AD29" s="10"/>
      <c r="AE29" s="10"/>
      <c r="AF29" s="10"/>
      <c r="AG29" s="9"/>
      <c r="AH29" s="9"/>
    </row>
    <row r="31" spans="1:34" x14ac:dyDescent="0.25">
      <c r="J31" s="374" t="s">
        <v>18</v>
      </c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W31" s="374" t="s">
        <v>18</v>
      </c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</row>
    <row r="32" spans="1:34" x14ac:dyDescent="0.25">
      <c r="J32" s="44"/>
      <c r="K32" s="44">
        <v>0.4</v>
      </c>
      <c r="L32" s="44">
        <v>0.5</v>
      </c>
      <c r="M32" s="44">
        <v>0.6</v>
      </c>
      <c r="N32" s="44">
        <v>0.7</v>
      </c>
      <c r="O32" s="44">
        <v>0.8</v>
      </c>
      <c r="P32" s="44">
        <v>0.9</v>
      </c>
      <c r="Q32" s="44">
        <v>1</v>
      </c>
      <c r="R32" s="44">
        <v>1.1000000000000001</v>
      </c>
      <c r="S32" s="44">
        <v>1.2</v>
      </c>
      <c r="T32" s="44">
        <v>1.3</v>
      </c>
      <c r="U32" s="44">
        <v>1.4</v>
      </c>
      <c r="W32" s="44"/>
      <c r="X32" s="44">
        <v>0.4</v>
      </c>
      <c r="Y32" s="44">
        <v>0.5</v>
      </c>
      <c r="Z32" s="44">
        <v>0.6</v>
      </c>
      <c r="AA32" s="44">
        <v>0.7</v>
      </c>
      <c r="AB32" s="44">
        <v>0.8</v>
      </c>
      <c r="AC32" s="44">
        <v>0.9</v>
      </c>
      <c r="AD32" s="44">
        <v>1</v>
      </c>
      <c r="AE32" s="44">
        <v>1.1000000000000001</v>
      </c>
      <c r="AF32" s="44">
        <v>1.2</v>
      </c>
      <c r="AG32" s="44">
        <v>1.3</v>
      </c>
      <c r="AH32" s="44">
        <v>1.4</v>
      </c>
    </row>
    <row r="33" spans="10:34" x14ac:dyDescent="0.25">
      <c r="J33" s="44">
        <v>0.4</v>
      </c>
      <c r="K33" s="10"/>
      <c r="L33" s="11"/>
      <c r="M33" s="10"/>
      <c r="N33" s="10"/>
      <c r="O33" s="10"/>
      <c r="P33" s="10"/>
      <c r="Q33" s="10"/>
      <c r="R33" s="10"/>
      <c r="S33" s="10"/>
      <c r="T33" s="10"/>
      <c r="U33" s="10"/>
      <c r="W33" s="44">
        <v>0.4</v>
      </c>
      <c r="X33" s="10"/>
      <c r="Y33" s="11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0:34" x14ac:dyDescent="0.25">
      <c r="J34" s="44">
        <v>0.6</v>
      </c>
      <c r="K34" s="10"/>
      <c r="L34" s="11"/>
      <c r="M34" s="10"/>
      <c r="N34" s="10"/>
      <c r="O34" s="10"/>
      <c r="P34" s="10"/>
      <c r="Q34" s="10"/>
      <c r="R34" s="10"/>
      <c r="S34" s="10"/>
      <c r="T34" s="10"/>
      <c r="U34" s="10"/>
      <c r="W34" s="44">
        <v>0.6</v>
      </c>
      <c r="X34" s="10"/>
      <c r="Y34" s="11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0:34" x14ac:dyDescent="0.25">
      <c r="J35" s="44">
        <v>0.8</v>
      </c>
      <c r="K35" s="10"/>
      <c r="L35" s="11"/>
      <c r="M35" s="10"/>
      <c r="N35" s="10"/>
      <c r="O35" s="10"/>
      <c r="P35" s="10"/>
      <c r="Q35" s="10"/>
      <c r="R35" s="10"/>
      <c r="S35" s="10"/>
      <c r="T35" s="10"/>
      <c r="U35" s="10"/>
      <c r="W35" s="44">
        <v>0.8</v>
      </c>
      <c r="X35" s="10"/>
      <c r="Y35" s="11"/>
      <c r="Z35" s="10"/>
      <c r="AA35" s="10"/>
      <c r="AB35" s="10"/>
      <c r="AC35" s="10"/>
      <c r="AD35" s="10"/>
      <c r="AE35" s="10"/>
      <c r="AF35" s="10"/>
      <c r="AG35" s="10"/>
      <c r="AH35" s="9"/>
    </row>
    <row r="36" spans="10:34" x14ac:dyDescent="0.25">
      <c r="J36" s="44">
        <v>1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W36" s="44">
        <v>1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9"/>
    </row>
    <row r="37" spans="10:34" x14ac:dyDescent="0.25">
      <c r="J37" s="44">
        <v>1.2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9"/>
      <c r="W37" s="44">
        <v>1.2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9"/>
    </row>
    <row r="38" spans="10:34" x14ac:dyDescent="0.25">
      <c r="J38" s="44">
        <v>1.4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9"/>
      <c r="W38" s="44">
        <v>1.4</v>
      </c>
      <c r="X38" s="10"/>
      <c r="Y38" s="10"/>
      <c r="Z38" s="10"/>
      <c r="AA38" s="10"/>
      <c r="AB38" s="10"/>
      <c r="AC38" s="10"/>
      <c r="AD38" s="10"/>
      <c r="AE38" s="10"/>
      <c r="AF38" s="10"/>
      <c r="AG38" s="9"/>
      <c r="AH38" s="9"/>
    </row>
    <row r="39" spans="10:34" x14ac:dyDescent="0.25">
      <c r="J39" s="44">
        <v>1.6</v>
      </c>
      <c r="K39" s="10"/>
      <c r="L39" s="10"/>
      <c r="M39" s="10"/>
      <c r="N39" s="10"/>
      <c r="O39" s="10"/>
      <c r="P39" s="10"/>
      <c r="Q39" s="10"/>
      <c r="R39" s="10"/>
      <c r="S39" s="10"/>
      <c r="T39" s="9"/>
      <c r="U39" s="9"/>
      <c r="W39" s="44">
        <v>1.6</v>
      </c>
      <c r="X39" s="10"/>
      <c r="Y39" s="10"/>
      <c r="Z39" s="10"/>
      <c r="AA39" s="10"/>
      <c r="AB39" s="10"/>
      <c r="AC39" s="10"/>
      <c r="AD39" s="10"/>
      <c r="AE39" s="10"/>
      <c r="AF39" s="10"/>
      <c r="AG39" s="9"/>
      <c r="AH39" s="9"/>
    </row>
    <row r="40" spans="10:34" x14ac:dyDescent="0.25">
      <c r="J40" s="44">
        <v>1.8</v>
      </c>
      <c r="K40" s="10"/>
      <c r="L40" s="10"/>
      <c r="M40" s="10"/>
      <c r="N40" s="10"/>
      <c r="O40" s="10"/>
      <c r="P40" s="10"/>
      <c r="Q40" s="10"/>
      <c r="R40" s="10"/>
      <c r="S40" s="10"/>
      <c r="T40" s="9"/>
      <c r="U40" s="9"/>
      <c r="W40" s="44">
        <v>1.8</v>
      </c>
      <c r="X40" s="10"/>
      <c r="Y40" s="10"/>
      <c r="Z40" s="10"/>
      <c r="AA40" s="10"/>
      <c r="AB40" s="10"/>
      <c r="AC40" s="10"/>
      <c r="AD40" s="10"/>
      <c r="AE40" s="10"/>
      <c r="AF40" s="10"/>
      <c r="AG40" s="9"/>
      <c r="AH40" s="9"/>
    </row>
    <row r="41" spans="10:34" x14ac:dyDescent="0.25">
      <c r="J41" s="44">
        <v>2</v>
      </c>
      <c r="K41" s="10"/>
      <c r="L41" s="10"/>
      <c r="M41" s="10"/>
      <c r="N41" s="10"/>
      <c r="O41" s="10"/>
      <c r="P41" s="10"/>
      <c r="Q41" s="10"/>
      <c r="R41" s="10"/>
      <c r="S41" s="10"/>
      <c r="T41" s="9"/>
      <c r="U41" s="9"/>
      <c r="W41" s="44">
        <v>2</v>
      </c>
      <c r="X41" s="10"/>
      <c r="Y41" s="10"/>
      <c r="Z41" s="10"/>
      <c r="AA41" s="10"/>
      <c r="AB41" s="10"/>
      <c r="AC41" s="10"/>
      <c r="AD41" s="10"/>
      <c r="AE41" s="10"/>
      <c r="AF41" s="10"/>
      <c r="AG41" s="9"/>
      <c r="AH41" s="9"/>
    </row>
    <row r="42" spans="10:34" x14ac:dyDescent="0.25">
      <c r="J42" s="44">
        <v>2.2000000000000002</v>
      </c>
      <c r="K42" s="10"/>
      <c r="L42" s="10"/>
      <c r="M42" s="10"/>
      <c r="N42" s="10"/>
      <c r="O42" s="10"/>
      <c r="P42" s="10"/>
      <c r="Q42" s="10"/>
      <c r="R42" s="10"/>
      <c r="S42" s="10"/>
      <c r="T42" s="9"/>
      <c r="U42" s="9"/>
      <c r="W42" s="44">
        <v>2.2000000000000002</v>
      </c>
      <c r="X42" s="10"/>
      <c r="Y42" s="10"/>
      <c r="Z42" s="10"/>
      <c r="AA42" s="10"/>
      <c r="AB42" s="10"/>
      <c r="AC42" s="10"/>
      <c r="AD42" s="10"/>
      <c r="AE42" s="10"/>
      <c r="AF42" s="9"/>
      <c r="AG42" s="9"/>
      <c r="AH42" s="9"/>
    </row>
    <row r="43" spans="10:34" x14ac:dyDescent="0.25">
      <c r="J43" s="44">
        <v>2.4</v>
      </c>
      <c r="K43" s="10"/>
      <c r="L43" s="10"/>
      <c r="M43" s="10"/>
      <c r="N43" s="10"/>
      <c r="O43" s="10"/>
      <c r="P43" s="10"/>
      <c r="Q43" s="10"/>
      <c r="R43" s="10"/>
      <c r="S43" s="9"/>
      <c r="T43" s="9"/>
      <c r="U43" s="9"/>
      <c r="W43" s="44">
        <v>2.4</v>
      </c>
      <c r="X43" s="10"/>
      <c r="Y43" s="10"/>
      <c r="Z43" s="10"/>
      <c r="AA43" s="10"/>
      <c r="AB43" s="10"/>
      <c r="AC43" s="10"/>
      <c r="AD43" s="10"/>
      <c r="AE43" s="10"/>
      <c r="AF43" s="9"/>
      <c r="AG43" s="9"/>
      <c r="AH43" s="9"/>
    </row>
    <row r="45" spans="10:34" x14ac:dyDescent="0.25">
      <c r="J45" s="10"/>
      <c r="L45" s="24" t="s">
        <v>50</v>
      </c>
      <c r="W45" s="10"/>
      <c r="Y45" s="24" t="s">
        <v>50</v>
      </c>
    </row>
    <row r="46" spans="10:34" x14ac:dyDescent="0.25">
      <c r="J46" s="9"/>
      <c r="L46" s="24" t="s">
        <v>51</v>
      </c>
      <c r="W46" s="9"/>
      <c r="Y46" s="24" t="s">
        <v>51</v>
      </c>
    </row>
  </sheetData>
  <mergeCells count="52">
    <mergeCell ref="A24:C24"/>
    <mergeCell ref="D24:E24"/>
    <mergeCell ref="A25:C27"/>
    <mergeCell ref="J31:U31"/>
    <mergeCell ref="W31:AH31"/>
    <mergeCell ref="A21:C21"/>
    <mergeCell ref="D21:E21"/>
    <mergeCell ref="A22:C22"/>
    <mergeCell ref="D22:E22"/>
    <mergeCell ref="A23:C23"/>
    <mergeCell ref="D23:E23"/>
    <mergeCell ref="A17:C17"/>
    <mergeCell ref="D17:E17"/>
    <mergeCell ref="F17:G19"/>
    <mergeCell ref="J17:U17"/>
    <mergeCell ref="W17:AH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F7:F9"/>
    <mergeCell ref="A8:C8"/>
    <mergeCell ref="D8:E8"/>
    <mergeCell ref="A9:C9"/>
    <mergeCell ref="D9:E9"/>
    <mergeCell ref="A10:C10"/>
    <mergeCell ref="D10:E10"/>
    <mergeCell ref="A4:C4"/>
    <mergeCell ref="E4:E5"/>
    <mergeCell ref="A5:C5"/>
    <mergeCell ref="A6:C6"/>
    <mergeCell ref="D6:E6"/>
    <mergeCell ref="A7:C7"/>
    <mergeCell ref="D7:E7"/>
    <mergeCell ref="J1:U2"/>
    <mergeCell ref="W1:AH2"/>
    <mergeCell ref="A3:D3"/>
    <mergeCell ref="G3:H3"/>
    <mergeCell ref="J3:U3"/>
    <mergeCell ref="W3:AH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zoomScale="70" zoomScaleNormal="70" workbookViewId="0">
      <selection activeCell="H17" sqref="H17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9.5703125" style="24" bestFit="1" customWidth="1"/>
    <col min="6" max="6" width="9.7109375" style="17" customWidth="1"/>
    <col min="7" max="7" width="7.28515625" style="24" bestFit="1" customWidth="1"/>
    <col min="8" max="8" width="17.5703125" style="24" bestFit="1" customWidth="1"/>
    <col min="9" max="9" width="9.140625" style="24"/>
    <col min="10" max="27" width="4.42578125" style="24" bestFit="1" customWidth="1"/>
    <col min="28" max="16384" width="9.140625" style="24"/>
  </cols>
  <sheetData>
    <row r="1" spans="1:27" ht="15.75" thickBot="1" x14ac:dyDescent="0.3">
      <c r="A1" s="438" t="s">
        <v>122</v>
      </c>
      <c r="B1" s="439"/>
      <c r="C1" s="439"/>
      <c r="D1" s="439"/>
      <c r="E1" s="18" t="s">
        <v>23</v>
      </c>
      <c r="F1" s="19"/>
      <c r="G1" s="373" t="s">
        <v>0</v>
      </c>
      <c r="H1" s="373"/>
    </row>
    <row r="2" spans="1:27" ht="30" customHeight="1" x14ac:dyDescent="0.25">
      <c r="A2" s="379" t="s">
        <v>1</v>
      </c>
      <c r="B2" s="380"/>
      <c r="C2" s="380"/>
      <c r="D2" s="2">
        <v>2.2000000000000002</v>
      </c>
      <c r="E2" s="381">
        <f>D2*D3</f>
        <v>4.18</v>
      </c>
      <c r="F2" s="16"/>
      <c r="G2" s="3" t="s">
        <v>2</v>
      </c>
      <c r="H2" s="3" t="s">
        <v>3</v>
      </c>
      <c r="J2" s="575" t="s">
        <v>128</v>
      </c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</row>
    <row r="3" spans="1:27" ht="15.75" thickBot="1" x14ac:dyDescent="0.3">
      <c r="A3" s="383" t="s">
        <v>4</v>
      </c>
      <c r="B3" s="384"/>
      <c r="C3" s="384"/>
      <c r="D3" s="4">
        <v>1.9</v>
      </c>
      <c r="E3" s="382"/>
      <c r="F3" s="16"/>
      <c r="G3" s="5" t="s">
        <v>5</v>
      </c>
      <c r="H3" s="25">
        <v>0.2</v>
      </c>
      <c r="J3" s="577" t="s">
        <v>16</v>
      </c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</row>
    <row r="4" spans="1:27" x14ac:dyDescent="0.25">
      <c r="A4" s="446" t="s">
        <v>6</v>
      </c>
      <c r="B4" s="447"/>
      <c r="C4" s="447"/>
      <c r="D4" s="447" t="s">
        <v>24</v>
      </c>
      <c r="E4" s="532"/>
      <c r="F4" s="381">
        <f>(D2-0.03)/0.5</f>
        <v>4.3400000000000007</v>
      </c>
      <c r="G4" s="141" t="s">
        <v>7</v>
      </c>
      <c r="H4" s="26">
        <v>0.32</v>
      </c>
      <c r="J4" s="157"/>
      <c r="K4" s="158">
        <v>0.4</v>
      </c>
      <c r="L4" s="158">
        <v>0.5</v>
      </c>
      <c r="M4" s="158">
        <v>0.6</v>
      </c>
      <c r="N4" s="158">
        <v>0.7</v>
      </c>
      <c r="O4" s="158">
        <v>0.8</v>
      </c>
      <c r="P4" s="158">
        <v>0.9</v>
      </c>
      <c r="Q4" s="158">
        <v>1</v>
      </c>
      <c r="R4" s="158">
        <v>1.1000000000000001</v>
      </c>
      <c r="S4" s="158">
        <v>1.2</v>
      </c>
      <c r="T4" s="158">
        <v>1.3</v>
      </c>
      <c r="U4" s="158">
        <v>1.4</v>
      </c>
      <c r="V4" s="158">
        <v>1.5</v>
      </c>
      <c r="W4" s="158">
        <v>1.6</v>
      </c>
      <c r="X4" s="158">
        <v>1.7</v>
      </c>
      <c r="Y4" s="158">
        <v>1.8</v>
      </c>
      <c r="Z4" s="158">
        <v>1.9</v>
      </c>
      <c r="AA4" s="159">
        <v>2</v>
      </c>
    </row>
    <row r="5" spans="1:27" x14ac:dyDescent="0.25">
      <c r="A5" s="393" t="s">
        <v>13</v>
      </c>
      <c r="B5" s="394"/>
      <c r="C5" s="394"/>
      <c r="D5" s="533">
        <f>(5*(D15+$D$22)*((($D$2-0.03)*100)^3)/(384*$D$8*$D$10)*10)</f>
        <v>4.2072344741569632</v>
      </c>
      <c r="E5" s="534"/>
      <c r="F5" s="382"/>
      <c r="G5" s="142" t="s">
        <v>8</v>
      </c>
      <c r="H5" s="138">
        <v>0.55000000000000004</v>
      </c>
      <c r="J5" s="175">
        <v>0.4</v>
      </c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9"/>
    </row>
    <row r="6" spans="1:27" x14ac:dyDescent="0.25">
      <c r="A6" s="393" t="s">
        <v>14</v>
      </c>
      <c r="B6" s="394"/>
      <c r="C6" s="394"/>
      <c r="D6" s="533">
        <f>(5*(D16+$D$22)*((($D$2-0.03)*100)^3)/(384*$D$8*$D$10)*10)</f>
        <v>5.2922263395803917</v>
      </c>
      <c r="E6" s="534"/>
      <c r="F6" s="382"/>
      <c r="G6" s="141" t="s">
        <v>29</v>
      </c>
      <c r="H6" s="28"/>
      <c r="J6" s="175">
        <v>0.6</v>
      </c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9"/>
    </row>
    <row r="7" spans="1:27" ht="15.75" thickBot="1" x14ac:dyDescent="0.3">
      <c r="A7" s="397" t="s">
        <v>15</v>
      </c>
      <c r="B7" s="398"/>
      <c r="C7" s="398"/>
      <c r="D7" s="536">
        <f>(5*(D17+$D$22)*((($D$2-0.03)*100)^3)/(384*$D$8*$D$10)*10)</f>
        <v>7.371794081641962</v>
      </c>
      <c r="E7" s="537"/>
      <c r="F7" s="478"/>
      <c r="J7" s="175">
        <v>0.8</v>
      </c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9"/>
    </row>
    <row r="8" spans="1:27" x14ac:dyDescent="0.25">
      <c r="A8" s="488" t="s">
        <v>30</v>
      </c>
      <c r="B8" s="489"/>
      <c r="C8" s="489"/>
      <c r="D8" s="578">
        <f>6.83*10^5</f>
        <v>683000</v>
      </c>
      <c r="E8" s="579"/>
      <c r="J8" s="175">
        <v>1</v>
      </c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9"/>
    </row>
    <row r="9" spans="1:27" ht="15" customHeight="1" x14ac:dyDescent="0.25">
      <c r="A9" s="401" t="s">
        <v>25</v>
      </c>
      <c r="B9" s="402"/>
      <c r="C9" s="402"/>
      <c r="D9" s="538">
        <f>H11</f>
        <v>0.31203999999999998</v>
      </c>
      <c r="E9" s="539"/>
      <c r="G9" s="373" t="s">
        <v>32</v>
      </c>
      <c r="H9" s="572"/>
      <c r="J9" s="175">
        <v>1.2</v>
      </c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9"/>
    </row>
    <row r="10" spans="1:27" x14ac:dyDescent="0.25">
      <c r="A10" s="405" t="s">
        <v>9</v>
      </c>
      <c r="B10" s="406"/>
      <c r="C10" s="406"/>
      <c r="D10" s="411">
        <v>1.08</v>
      </c>
      <c r="E10" s="412"/>
      <c r="G10" s="139" t="s">
        <v>33</v>
      </c>
      <c r="H10" s="27">
        <f>0.28*1.03</f>
        <v>0.28840000000000005</v>
      </c>
      <c r="J10" s="175">
        <v>1.4</v>
      </c>
      <c r="K10" s="166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328"/>
      <c r="W10" s="328"/>
      <c r="X10" s="328"/>
      <c r="Y10" s="328"/>
      <c r="Z10" s="328"/>
      <c r="AA10" s="329"/>
    </row>
    <row r="11" spans="1:27" x14ac:dyDescent="0.25">
      <c r="A11" s="409" t="s">
        <v>10</v>
      </c>
      <c r="B11" s="410"/>
      <c r="C11" s="410"/>
      <c r="D11" s="411">
        <f>($D$3+0.3)*($D$2-0.03)*H3*D23</f>
        <v>1.0025400000000002</v>
      </c>
      <c r="E11" s="412"/>
      <c r="G11" s="29" t="s">
        <v>34</v>
      </c>
      <c r="H11" s="140">
        <f>(1.16*100)/(1000^2)*2690</f>
        <v>0.31203999999999998</v>
      </c>
      <c r="J11" s="175">
        <v>1.6</v>
      </c>
      <c r="K11" s="166"/>
      <c r="L11" s="166"/>
      <c r="M11" s="112"/>
      <c r="N11" s="112"/>
      <c r="O11" s="112"/>
      <c r="P11" s="112"/>
      <c r="Q11" s="112"/>
      <c r="R11" s="112"/>
      <c r="S11" s="112"/>
      <c r="T11" s="112"/>
      <c r="U11" s="112"/>
      <c r="V11" s="328"/>
      <c r="W11" s="328"/>
      <c r="X11" s="328"/>
      <c r="Y11" s="328"/>
      <c r="Z11" s="328"/>
      <c r="AA11" s="329"/>
    </row>
    <row r="12" spans="1:27" x14ac:dyDescent="0.25">
      <c r="A12" s="409" t="s">
        <v>11</v>
      </c>
      <c r="B12" s="410"/>
      <c r="C12" s="410"/>
      <c r="D12" s="411">
        <f>($D$3+0.3)*($D$2-0.03)*H4*D23</f>
        <v>1.6040640000000002</v>
      </c>
      <c r="E12" s="412"/>
      <c r="G12" s="139" t="s">
        <v>117</v>
      </c>
      <c r="H12" s="27">
        <f>(1.64*100)/(1000^2)*2690</f>
        <v>0.44116</v>
      </c>
      <c r="J12" s="175">
        <v>1.8</v>
      </c>
      <c r="K12" s="166"/>
      <c r="L12" s="166"/>
      <c r="M12" s="112"/>
      <c r="N12" s="112"/>
      <c r="O12" s="112"/>
      <c r="P12" s="112"/>
      <c r="Q12" s="112"/>
      <c r="R12" s="112"/>
      <c r="S12" s="112"/>
      <c r="T12" s="112"/>
      <c r="U12" s="112"/>
      <c r="V12" s="328"/>
      <c r="W12" s="328"/>
      <c r="X12" s="328"/>
      <c r="Y12" s="328"/>
      <c r="Z12" s="328"/>
      <c r="AA12" s="329"/>
    </row>
    <row r="13" spans="1:27" x14ac:dyDescent="0.25">
      <c r="A13" s="409" t="s">
        <v>12</v>
      </c>
      <c r="B13" s="410"/>
      <c r="C13" s="410"/>
      <c r="D13" s="411">
        <f>($D$3+0.3)*($D$2-0.03)*H5*D23</f>
        <v>2.7569850000000002</v>
      </c>
      <c r="E13" s="412"/>
      <c r="J13" s="175">
        <v>2</v>
      </c>
      <c r="K13" s="166"/>
      <c r="L13" s="166"/>
      <c r="M13" s="166"/>
      <c r="N13" s="112"/>
      <c r="O13" s="112"/>
      <c r="P13" s="112"/>
      <c r="Q13" s="112"/>
      <c r="R13" s="112"/>
      <c r="S13" s="112"/>
      <c r="T13" s="112"/>
      <c r="U13" s="112"/>
      <c r="V13" s="328"/>
      <c r="W13" s="328"/>
      <c r="X13" s="328"/>
      <c r="Y13" s="328"/>
      <c r="Z13" s="328"/>
      <c r="AA13" s="329"/>
    </row>
    <row r="14" spans="1:27" ht="15.75" thickBot="1" x14ac:dyDescent="0.3">
      <c r="A14" s="409" t="s">
        <v>19</v>
      </c>
      <c r="B14" s="410"/>
      <c r="C14" s="410"/>
      <c r="D14" s="411">
        <f>(D2-0.033)*D9</f>
        <v>0.67619068000000004</v>
      </c>
      <c r="E14" s="412"/>
      <c r="J14" s="175">
        <v>2.2000000000000002</v>
      </c>
      <c r="K14" s="166"/>
      <c r="L14" s="166"/>
      <c r="M14" s="166"/>
      <c r="N14" s="166"/>
      <c r="O14" s="112"/>
      <c r="P14" s="112"/>
      <c r="Q14" s="112"/>
      <c r="R14" s="112"/>
      <c r="S14" s="112"/>
      <c r="T14" s="112"/>
      <c r="U14" s="112"/>
      <c r="V14" s="328"/>
      <c r="W14" s="328"/>
      <c r="X14" s="328"/>
      <c r="Y14" s="328"/>
      <c r="Z14" s="328"/>
      <c r="AA14" s="329"/>
    </row>
    <row r="15" spans="1:27" x14ac:dyDescent="0.25">
      <c r="A15" s="409" t="s">
        <v>26</v>
      </c>
      <c r="B15" s="410"/>
      <c r="C15" s="410"/>
      <c r="D15" s="411">
        <f>(D11+$D$14)</f>
        <v>1.6787306800000001</v>
      </c>
      <c r="E15" s="412"/>
      <c r="F15" s="540" t="s">
        <v>37</v>
      </c>
      <c r="G15" s="541"/>
      <c r="H15" s="7"/>
      <c r="J15" s="175">
        <v>2.4</v>
      </c>
      <c r="K15" s="166"/>
      <c r="L15" s="166"/>
      <c r="M15" s="166"/>
      <c r="N15" s="166"/>
      <c r="O15" s="112"/>
      <c r="P15" s="112"/>
      <c r="Q15" s="112"/>
      <c r="R15" s="112"/>
      <c r="S15" s="112"/>
      <c r="T15" s="112"/>
      <c r="U15" s="112"/>
      <c r="V15" s="328"/>
      <c r="W15" s="328"/>
      <c r="X15" s="328"/>
      <c r="Y15" s="328"/>
      <c r="Z15" s="328"/>
      <c r="AA15" s="329"/>
    </row>
    <row r="16" spans="1:27" x14ac:dyDescent="0.25">
      <c r="A16" s="409" t="s">
        <v>27</v>
      </c>
      <c r="B16" s="410"/>
      <c r="C16" s="410"/>
      <c r="D16" s="411">
        <f>(D12+$D$14)</f>
        <v>2.2802546800000001</v>
      </c>
      <c r="E16" s="412"/>
      <c r="F16" s="542"/>
      <c r="G16" s="543"/>
      <c r="H16" s="7"/>
      <c r="J16" s="175">
        <v>2.6</v>
      </c>
      <c r="K16" s="166"/>
      <c r="L16" s="166"/>
      <c r="M16" s="166"/>
      <c r="N16" s="166"/>
      <c r="O16" s="166"/>
      <c r="P16" s="112"/>
      <c r="Q16" s="112"/>
      <c r="R16" s="112"/>
      <c r="S16" s="112"/>
      <c r="T16" s="112"/>
      <c r="U16" s="112"/>
      <c r="V16" s="328"/>
      <c r="W16" s="328"/>
      <c r="X16" s="328"/>
      <c r="Y16" s="328"/>
      <c r="Z16" s="328"/>
      <c r="AA16" s="329"/>
    </row>
    <row r="17" spans="1:27" ht="15.75" thickBot="1" x14ac:dyDescent="0.3">
      <c r="A17" s="419" t="s">
        <v>28</v>
      </c>
      <c r="B17" s="420"/>
      <c r="C17" s="420"/>
      <c r="D17" s="421">
        <f>(D13+$D$14)</f>
        <v>3.4331756800000002</v>
      </c>
      <c r="E17" s="422"/>
      <c r="F17" s="544"/>
      <c r="G17" s="545"/>
      <c r="J17" s="175">
        <v>2.8</v>
      </c>
      <c r="K17" s="166"/>
      <c r="L17" s="166"/>
      <c r="M17" s="166"/>
      <c r="N17" s="166"/>
      <c r="O17" s="166"/>
      <c r="P17" s="166"/>
      <c r="Q17" s="112"/>
      <c r="R17" s="112"/>
      <c r="S17" s="112"/>
      <c r="T17" s="112"/>
      <c r="U17" s="112"/>
      <c r="V17" s="328"/>
      <c r="W17" s="328"/>
      <c r="X17" s="328"/>
      <c r="Y17" s="328"/>
      <c r="Z17" s="328"/>
      <c r="AA17" s="329"/>
    </row>
    <row r="18" spans="1:27" ht="15.75" thickBot="1" x14ac:dyDescent="0.3">
      <c r="J18" s="175">
        <v>3</v>
      </c>
      <c r="K18" s="166"/>
      <c r="L18" s="166"/>
      <c r="M18" s="166"/>
      <c r="N18" s="166"/>
      <c r="O18" s="166"/>
      <c r="P18" s="166"/>
      <c r="Q18" s="112"/>
      <c r="R18" s="112"/>
      <c r="S18" s="112"/>
      <c r="T18" s="112"/>
      <c r="U18" s="112"/>
      <c r="V18" s="328"/>
      <c r="W18" s="328"/>
      <c r="X18" s="328"/>
      <c r="Y18" s="328"/>
      <c r="Z18" s="328"/>
      <c r="AA18" s="329"/>
    </row>
    <row r="19" spans="1:27" x14ac:dyDescent="0.25">
      <c r="A19" s="423" t="s">
        <v>20</v>
      </c>
      <c r="B19" s="424"/>
      <c r="C19" s="424"/>
      <c r="D19" s="546">
        <f>(1.12*100)/(1000^2)</f>
        <v>1.1200000000000001E-4</v>
      </c>
      <c r="E19" s="547"/>
      <c r="J19" s="175">
        <v>3.2</v>
      </c>
      <c r="K19" s="166"/>
      <c r="L19" s="166"/>
      <c r="M19" s="166"/>
      <c r="N19" s="166"/>
      <c r="O19" s="166"/>
      <c r="P19" s="166"/>
      <c r="Q19" s="166"/>
      <c r="R19" s="112"/>
      <c r="S19" s="112"/>
      <c r="T19" s="112"/>
      <c r="U19" s="112"/>
      <c r="V19" s="328"/>
      <c r="W19" s="328"/>
      <c r="X19" s="328"/>
      <c r="Y19" s="328"/>
      <c r="Z19" s="328"/>
      <c r="AA19" s="329"/>
    </row>
    <row r="20" spans="1:27" x14ac:dyDescent="0.25">
      <c r="A20" s="427" t="s">
        <v>31</v>
      </c>
      <c r="B20" s="428"/>
      <c r="C20" s="428"/>
      <c r="D20" s="429">
        <v>2690</v>
      </c>
      <c r="E20" s="430"/>
      <c r="J20" s="175">
        <v>3.4</v>
      </c>
      <c r="K20" s="166"/>
      <c r="L20" s="166"/>
      <c r="M20" s="166"/>
      <c r="N20" s="166"/>
      <c r="O20" s="166"/>
      <c r="P20" s="166"/>
      <c r="Q20" s="166"/>
      <c r="R20" s="166"/>
      <c r="S20" s="112"/>
      <c r="T20" s="112"/>
      <c r="U20" s="112"/>
      <c r="V20" s="328"/>
      <c r="W20" s="328"/>
      <c r="X20" s="328"/>
      <c r="Y20" s="328"/>
      <c r="Z20" s="328"/>
      <c r="AA20" s="329"/>
    </row>
    <row r="21" spans="1:27" x14ac:dyDescent="0.25">
      <c r="A21" s="427" t="s">
        <v>21</v>
      </c>
      <c r="B21" s="428"/>
      <c r="C21" s="428"/>
      <c r="D21" s="573">
        <f>D20*D19</f>
        <v>0.30128000000000005</v>
      </c>
      <c r="E21" s="574"/>
      <c r="J21" s="175">
        <v>3.6</v>
      </c>
      <c r="K21" s="166"/>
      <c r="L21" s="166"/>
      <c r="M21" s="166"/>
      <c r="N21" s="166"/>
      <c r="O21" s="166"/>
      <c r="P21" s="166"/>
      <c r="Q21" s="166"/>
      <c r="R21" s="166"/>
      <c r="S21" s="112"/>
      <c r="T21" s="112"/>
      <c r="U21" s="112"/>
      <c r="V21" s="328"/>
      <c r="W21" s="328"/>
      <c r="X21" s="328"/>
      <c r="Y21" s="328"/>
      <c r="Z21" s="328"/>
      <c r="AA21" s="329"/>
    </row>
    <row r="22" spans="1:27" ht="15.75" thickBot="1" x14ac:dyDescent="0.3">
      <c r="A22" s="433" t="s">
        <v>22</v>
      </c>
      <c r="B22" s="434"/>
      <c r="C22" s="434"/>
      <c r="D22" s="435">
        <f>(D2-0.03)*(D21)</f>
        <v>0.65377760000000018</v>
      </c>
      <c r="E22" s="436"/>
      <c r="J22" s="175">
        <v>3.8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12"/>
      <c r="U22" s="112"/>
      <c r="V22" s="328"/>
      <c r="W22" s="328"/>
      <c r="X22" s="328"/>
      <c r="Y22" s="328"/>
      <c r="Z22" s="328"/>
      <c r="AA22" s="329"/>
    </row>
    <row r="23" spans="1:27" s="102" customFormat="1" ht="15.75" thickBot="1" x14ac:dyDescent="0.3">
      <c r="A23" s="433" t="s">
        <v>121</v>
      </c>
      <c r="B23" s="434"/>
      <c r="C23" s="434"/>
      <c r="D23" s="435">
        <v>1.05</v>
      </c>
      <c r="E23" s="436"/>
      <c r="F23" s="17"/>
      <c r="J23" s="175">
        <v>4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12"/>
      <c r="V23" s="328"/>
      <c r="W23" s="328"/>
      <c r="X23" s="328"/>
      <c r="Y23" s="328"/>
      <c r="Z23" s="328"/>
      <c r="AA23" s="329"/>
    </row>
    <row r="24" spans="1:27" ht="15" customHeight="1" x14ac:dyDescent="0.25">
      <c r="B24" s="548"/>
      <c r="C24" s="548"/>
      <c r="D24" s="548"/>
      <c r="E24" s="548"/>
      <c r="J24" s="175">
        <v>4.2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12"/>
      <c r="V24" s="328"/>
      <c r="W24" s="328"/>
      <c r="X24" s="328"/>
      <c r="Y24" s="328"/>
      <c r="Z24" s="328"/>
      <c r="AA24" s="329"/>
    </row>
    <row r="25" spans="1:27" x14ac:dyDescent="0.25">
      <c r="B25" s="548"/>
      <c r="C25" s="548"/>
      <c r="D25" s="548"/>
      <c r="E25" s="548"/>
      <c r="J25" s="175">
        <v>4.4000000000000004</v>
      </c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328"/>
      <c r="W25" s="328"/>
      <c r="X25" s="328"/>
      <c r="Y25" s="328"/>
      <c r="Z25" s="328"/>
      <c r="AA25" s="330"/>
    </row>
    <row r="26" spans="1:27" ht="15.75" thickBot="1" x14ac:dyDescent="0.3">
      <c r="B26" s="548"/>
      <c r="C26" s="548"/>
      <c r="D26" s="548"/>
      <c r="E26" s="548"/>
      <c r="J26" s="194">
        <v>4.5</v>
      </c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331"/>
      <c r="W26" s="331"/>
      <c r="X26" s="331"/>
      <c r="Y26" s="331"/>
      <c r="Z26" s="331"/>
      <c r="AA26" s="333"/>
    </row>
    <row r="27" spans="1:27" ht="15.75" thickBot="1" x14ac:dyDescent="0.3">
      <c r="C27" s="7"/>
      <c r="J27" s="577" t="s">
        <v>17</v>
      </c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</row>
    <row r="28" spans="1:27" ht="15" customHeight="1" x14ac:dyDescent="0.25">
      <c r="B28" s="548"/>
      <c r="C28" s="548"/>
      <c r="D28" s="548"/>
      <c r="E28" s="548"/>
      <c r="J28" s="157"/>
      <c r="K28" s="158">
        <v>0.4</v>
      </c>
      <c r="L28" s="158">
        <v>0.5</v>
      </c>
      <c r="M28" s="158">
        <v>0.6</v>
      </c>
      <c r="N28" s="158">
        <v>0.7</v>
      </c>
      <c r="O28" s="158">
        <v>0.8</v>
      </c>
      <c r="P28" s="158">
        <v>0.9</v>
      </c>
      <c r="Q28" s="158">
        <v>1</v>
      </c>
      <c r="R28" s="158">
        <v>1.1000000000000001</v>
      </c>
      <c r="S28" s="158">
        <v>1.2</v>
      </c>
      <c r="T28" s="158">
        <v>1.3</v>
      </c>
      <c r="U28" s="158">
        <v>1.4</v>
      </c>
      <c r="V28" s="158">
        <v>1.5</v>
      </c>
      <c r="W28" s="158">
        <v>1.6</v>
      </c>
      <c r="X28" s="158">
        <v>1.7</v>
      </c>
      <c r="Y28" s="158">
        <v>1.8</v>
      </c>
      <c r="Z28" s="158">
        <v>1.9</v>
      </c>
      <c r="AA28" s="159">
        <v>2</v>
      </c>
    </row>
    <row r="29" spans="1:27" x14ac:dyDescent="0.25">
      <c r="B29" s="21"/>
      <c r="C29" s="21"/>
      <c r="D29" s="21"/>
      <c r="E29" s="21"/>
      <c r="J29" s="175">
        <v>0.4</v>
      </c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9"/>
    </row>
    <row r="30" spans="1:27" x14ac:dyDescent="0.25">
      <c r="B30" s="21"/>
      <c r="C30" s="21"/>
      <c r="D30" s="21"/>
      <c r="E30" s="21"/>
      <c r="J30" s="175">
        <v>0.6</v>
      </c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9"/>
    </row>
    <row r="31" spans="1:27" x14ac:dyDescent="0.25">
      <c r="J31" s="175">
        <v>0.8</v>
      </c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9"/>
    </row>
    <row r="32" spans="1:27" x14ac:dyDescent="0.25">
      <c r="J32" s="175">
        <v>1</v>
      </c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9"/>
    </row>
    <row r="33" spans="10:27" x14ac:dyDescent="0.25">
      <c r="J33" s="175">
        <v>1.2</v>
      </c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9"/>
    </row>
    <row r="34" spans="10:27" x14ac:dyDescent="0.25">
      <c r="J34" s="175">
        <v>1.4</v>
      </c>
      <c r="K34" s="166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328"/>
      <c r="W34" s="328"/>
      <c r="X34" s="328"/>
      <c r="Y34" s="328"/>
      <c r="Z34" s="328"/>
      <c r="AA34" s="329"/>
    </row>
    <row r="35" spans="10:27" x14ac:dyDescent="0.25">
      <c r="J35" s="175">
        <v>1.6</v>
      </c>
      <c r="K35" s="166"/>
      <c r="L35" s="166"/>
      <c r="M35" s="112"/>
      <c r="N35" s="112"/>
      <c r="O35" s="112"/>
      <c r="P35" s="112"/>
      <c r="Q35" s="112"/>
      <c r="R35" s="112"/>
      <c r="S35" s="112"/>
      <c r="T35" s="112"/>
      <c r="U35" s="112"/>
      <c r="V35" s="328"/>
      <c r="W35" s="328"/>
      <c r="X35" s="328"/>
      <c r="Y35" s="328"/>
      <c r="Z35" s="328"/>
      <c r="AA35" s="329"/>
    </row>
    <row r="36" spans="10:27" x14ac:dyDescent="0.25">
      <c r="J36" s="175">
        <v>1.8</v>
      </c>
      <c r="K36" s="166"/>
      <c r="L36" s="166"/>
      <c r="M36" s="112"/>
      <c r="N36" s="112"/>
      <c r="O36" s="112"/>
      <c r="P36" s="112"/>
      <c r="Q36" s="112"/>
      <c r="R36" s="112"/>
      <c r="S36" s="112"/>
      <c r="T36" s="112"/>
      <c r="U36" s="112"/>
      <c r="V36" s="328"/>
      <c r="W36" s="328"/>
      <c r="X36" s="328"/>
      <c r="Y36" s="328"/>
      <c r="Z36" s="328"/>
      <c r="AA36" s="329"/>
    </row>
    <row r="37" spans="10:27" x14ac:dyDescent="0.25">
      <c r="J37" s="175">
        <v>2</v>
      </c>
      <c r="K37" s="166"/>
      <c r="L37" s="166"/>
      <c r="M37" s="166"/>
      <c r="N37" s="112"/>
      <c r="O37" s="112"/>
      <c r="P37" s="112"/>
      <c r="Q37" s="112"/>
      <c r="R37" s="112"/>
      <c r="S37" s="112"/>
      <c r="T37" s="112"/>
      <c r="U37" s="112"/>
      <c r="V37" s="328"/>
      <c r="W37" s="328"/>
      <c r="X37" s="328"/>
      <c r="Y37" s="328"/>
      <c r="Z37" s="328"/>
      <c r="AA37" s="329"/>
    </row>
    <row r="38" spans="10:27" x14ac:dyDescent="0.25">
      <c r="J38" s="175">
        <v>2.2000000000000002</v>
      </c>
      <c r="K38" s="166"/>
      <c r="L38" s="166"/>
      <c r="M38" s="166"/>
      <c r="N38" s="166"/>
      <c r="O38" s="112"/>
      <c r="P38" s="112"/>
      <c r="Q38" s="112"/>
      <c r="R38" s="112"/>
      <c r="S38" s="112"/>
      <c r="T38" s="112"/>
      <c r="U38" s="112"/>
      <c r="V38" s="328"/>
      <c r="W38" s="328"/>
      <c r="X38" s="328"/>
      <c r="Y38" s="328"/>
      <c r="Z38" s="328"/>
      <c r="AA38" s="329"/>
    </row>
    <row r="39" spans="10:27" x14ac:dyDescent="0.25">
      <c r="J39" s="175">
        <v>2.4</v>
      </c>
      <c r="K39" s="166"/>
      <c r="L39" s="166"/>
      <c r="M39" s="166"/>
      <c r="N39" s="166"/>
      <c r="O39" s="112"/>
      <c r="P39" s="112"/>
      <c r="Q39" s="112"/>
      <c r="R39" s="112"/>
      <c r="S39" s="112"/>
      <c r="T39" s="112"/>
      <c r="U39" s="112"/>
      <c r="V39" s="328"/>
      <c r="W39" s="328"/>
      <c r="X39" s="328"/>
      <c r="Y39" s="328"/>
      <c r="Z39" s="328"/>
      <c r="AA39" s="329"/>
    </row>
    <row r="40" spans="10:27" x14ac:dyDescent="0.25">
      <c r="J40" s="175">
        <v>2.6</v>
      </c>
      <c r="K40" s="166"/>
      <c r="L40" s="166"/>
      <c r="M40" s="166"/>
      <c r="N40" s="166"/>
      <c r="O40" s="166"/>
      <c r="P40" s="112"/>
      <c r="Q40" s="112"/>
      <c r="R40" s="112"/>
      <c r="S40" s="112"/>
      <c r="T40" s="112"/>
      <c r="U40" s="112"/>
      <c r="V40" s="328"/>
      <c r="W40" s="328"/>
      <c r="X40" s="328"/>
      <c r="Y40" s="328"/>
      <c r="Z40" s="328"/>
      <c r="AA40" s="330"/>
    </row>
    <row r="41" spans="10:27" x14ac:dyDescent="0.25">
      <c r="J41" s="175">
        <v>2.8</v>
      </c>
      <c r="K41" s="166"/>
      <c r="L41" s="166"/>
      <c r="M41" s="166"/>
      <c r="N41" s="166"/>
      <c r="O41" s="166"/>
      <c r="P41" s="166"/>
      <c r="Q41" s="112"/>
      <c r="R41" s="112"/>
      <c r="S41" s="112"/>
      <c r="T41" s="112"/>
      <c r="U41" s="112"/>
      <c r="V41" s="328"/>
      <c r="W41" s="328"/>
      <c r="X41" s="328"/>
      <c r="Y41" s="328"/>
      <c r="Z41" s="328"/>
      <c r="AA41" s="330"/>
    </row>
    <row r="42" spans="10:27" x14ac:dyDescent="0.25">
      <c r="J42" s="175">
        <v>3</v>
      </c>
      <c r="K42" s="166"/>
      <c r="L42" s="166"/>
      <c r="M42" s="166"/>
      <c r="N42" s="166"/>
      <c r="O42" s="166"/>
      <c r="P42" s="166"/>
      <c r="Q42" s="112"/>
      <c r="R42" s="112"/>
      <c r="S42" s="112"/>
      <c r="T42" s="112"/>
      <c r="U42" s="112"/>
      <c r="V42" s="328"/>
      <c r="W42" s="328"/>
      <c r="X42" s="328"/>
      <c r="Y42" s="328"/>
      <c r="Z42" s="328"/>
      <c r="AA42" s="330"/>
    </row>
    <row r="43" spans="10:27" x14ac:dyDescent="0.25">
      <c r="J43" s="175">
        <v>3.2</v>
      </c>
      <c r="K43" s="166"/>
      <c r="L43" s="166"/>
      <c r="M43" s="166"/>
      <c r="N43" s="166"/>
      <c r="O43" s="166"/>
      <c r="P43" s="166"/>
      <c r="Q43" s="166"/>
      <c r="R43" s="112"/>
      <c r="S43" s="112"/>
      <c r="T43" s="112"/>
      <c r="U43" s="112"/>
      <c r="V43" s="328"/>
      <c r="W43" s="328"/>
      <c r="X43" s="328"/>
      <c r="Y43" s="328"/>
      <c r="Z43" s="328"/>
      <c r="AA43" s="330"/>
    </row>
    <row r="44" spans="10:27" x14ac:dyDescent="0.25">
      <c r="J44" s="175">
        <v>3.4</v>
      </c>
      <c r="K44" s="166"/>
      <c r="L44" s="166"/>
      <c r="M44" s="166"/>
      <c r="N44" s="166"/>
      <c r="O44" s="166"/>
      <c r="P44" s="166"/>
      <c r="Q44" s="166"/>
      <c r="R44" s="166"/>
      <c r="S44" s="112"/>
      <c r="T44" s="112"/>
      <c r="U44" s="112"/>
      <c r="V44" s="328"/>
      <c r="W44" s="328"/>
      <c r="X44" s="328"/>
      <c r="Y44" s="328"/>
      <c r="Z44" s="327"/>
      <c r="AA44" s="330"/>
    </row>
    <row r="45" spans="10:27" x14ac:dyDescent="0.25">
      <c r="J45" s="175">
        <v>3.6</v>
      </c>
      <c r="K45" s="166"/>
      <c r="L45" s="166"/>
      <c r="M45" s="166"/>
      <c r="N45" s="166"/>
      <c r="O45" s="166"/>
      <c r="P45" s="166"/>
      <c r="Q45" s="166"/>
      <c r="R45" s="166"/>
      <c r="S45" s="112"/>
      <c r="T45" s="112"/>
      <c r="U45" s="112"/>
      <c r="V45" s="328"/>
      <c r="W45" s="328"/>
      <c r="X45" s="328"/>
      <c r="Y45" s="328"/>
      <c r="Z45" s="327"/>
      <c r="AA45" s="330"/>
    </row>
    <row r="46" spans="10:27" x14ac:dyDescent="0.25">
      <c r="J46" s="175">
        <v>3.8</v>
      </c>
      <c r="K46" s="166"/>
      <c r="L46" s="166"/>
      <c r="M46" s="166"/>
      <c r="N46" s="166"/>
      <c r="O46" s="166"/>
      <c r="P46" s="166"/>
      <c r="Q46" s="166"/>
      <c r="R46" s="166"/>
      <c r="S46" s="166"/>
      <c r="T46" s="112"/>
      <c r="U46" s="112"/>
      <c r="V46" s="328"/>
      <c r="W46" s="328"/>
      <c r="X46" s="328"/>
      <c r="Y46" s="328"/>
      <c r="Z46" s="327"/>
      <c r="AA46" s="330"/>
    </row>
    <row r="47" spans="10:27" x14ac:dyDescent="0.25">
      <c r="J47" s="175">
        <v>4</v>
      </c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12"/>
      <c r="V47" s="328"/>
      <c r="W47" s="328"/>
      <c r="X47" s="328"/>
      <c r="Y47" s="328"/>
      <c r="Z47" s="327"/>
      <c r="AA47" s="330"/>
    </row>
    <row r="48" spans="10:27" x14ac:dyDescent="0.25">
      <c r="J48" s="175">
        <v>4.2</v>
      </c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12"/>
      <c r="V48" s="328"/>
      <c r="W48" s="328"/>
      <c r="X48" s="328"/>
      <c r="Y48" s="328"/>
      <c r="Z48" s="327"/>
      <c r="AA48" s="330"/>
    </row>
    <row r="49" spans="10:27" x14ac:dyDescent="0.25">
      <c r="J49" s="175">
        <v>4.4000000000000004</v>
      </c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328"/>
      <c r="W49" s="328"/>
      <c r="X49" s="328"/>
      <c r="Y49" s="327"/>
      <c r="Z49" s="327"/>
      <c r="AA49" s="330"/>
    </row>
    <row r="50" spans="10:27" ht="15.75" thickBot="1" x14ac:dyDescent="0.3">
      <c r="J50" s="194">
        <v>4.5</v>
      </c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331"/>
      <c r="W50" s="331"/>
      <c r="X50" s="331"/>
      <c r="Y50" s="332"/>
      <c r="Z50" s="332"/>
      <c r="AA50" s="333"/>
    </row>
    <row r="51" spans="10:27" ht="15.75" thickBot="1" x14ac:dyDescent="0.3">
      <c r="J51" s="577" t="s">
        <v>18</v>
      </c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</row>
    <row r="52" spans="10:27" x14ac:dyDescent="0.25">
      <c r="J52" s="157"/>
      <c r="K52" s="158">
        <v>0.4</v>
      </c>
      <c r="L52" s="158">
        <v>0.5</v>
      </c>
      <c r="M52" s="158">
        <v>0.6</v>
      </c>
      <c r="N52" s="158">
        <v>0.7</v>
      </c>
      <c r="O52" s="158">
        <v>0.8</v>
      </c>
      <c r="P52" s="158">
        <v>0.9</v>
      </c>
      <c r="Q52" s="158">
        <v>1</v>
      </c>
      <c r="R52" s="158">
        <v>1.1000000000000001</v>
      </c>
      <c r="S52" s="158">
        <v>1.2</v>
      </c>
      <c r="T52" s="158">
        <v>1.3</v>
      </c>
      <c r="U52" s="158">
        <v>1.4</v>
      </c>
      <c r="V52" s="158">
        <v>1.5</v>
      </c>
      <c r="W52" s="158">
        <v>1.6</v>
      </c>
      <c r="X52" s="158">
        <v>1.7</v>
      </c>
      <c r="Y52" s="158">
        <v>1.8</v>
      </c>
      <c r="Z52" s="158">
        <v>1.9</v>
      </c>
      <c r="AA52" s="159">
        <v>2</v>
      </c>
    </row>
    <row r="53" spans="10:27" x14ac:dyDescent="0.25">
      <c r="J53" s="175">
        <v>0.4</v>
      </c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9"/>
    </row>
    <row r="54" spans="10:27" x14ac:dyDescent="0.25">
      <c r="J54" s="175">
        <v>0.6</v>
      </c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9"/>
    </row>
    <row r="55" spans="10:27" x14ac:dyDescent="0.25">
      <c r="J55" s="175">
        <v>0.8</v>
      </c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9"/>
    </row>
    <row r="56" spans="10:27" x14ac:dyDescent="0.25">
      <c r="J56" s="175">
        <v>1</v>
      </c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9"/>
    </row>
    <row r="57" spans="10:27" x14ac:dyDescent="0.25">
      <c r="J57" s="175">
        <v>1.2</v>
      </c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9"/>
    </row>
    <row r="58" spans="10:27" x14ac:dyDescent="0.25">
      <c r="J58" s="175">
        <v>1.4</v>
      </c>
      <c r="K58" s="166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328"/>
      <c r="W58" s="328"/>
      <c r="X58" s="328"/>
      <c r="Y58" s="328"/>
      <c r="Z58" s="328"/>
      <c r="AA58" s="330"/>
    </row>
    <row r="59" spans="10:27" x14ac:dyDescent="0.25">
      <c r="J59" s="175">
        <v>1.6</v>
      </c>
      <c r="K59" s="166"/>
      <c r="L59" s="166"/>
      <c r="M59" s="112"/>
      <c r="N59" s="112"/>
      <c r="O59" s="112"/>
      <c r="P59" s="112"/>
      <c r="Q59" s="112"/>
      <c r="R59" s="112"/>
      <c r="S59" s="112"/>
      <c r="T59" s="112"/>
      <c r="U59" s="112"/>
      <c r="V59" s="328"/>
      <c r="W59" s="328"/>
      <c r="X59" s="328"/>
      <c r="Y59" s="328"/>
      <c r="Z59" s="328"/>
      <c r="AA59" s="330"/>
    </row>
    <row r="60" spans="10:27" x14ac:dyDescent="0.25">
      <c r="J60" s="175">
        <v>1.8</v>
      </c>
      <c r="K60" s="166"/>
      <c r="L60" s="166"/>
      <c r="M60" s="112"/>
      <c r="N60" s="112"/>
      <c r="O60" s="112"/>
      <c r="P60" s="112"/>
      <c r="Q60" s="112"/>
      <c r="R60" s="112"/>
      <c r="S60" s="112"/>
      <c r="T60" s="112"/>
      <c r="U60" s="112"/>
      <c r="V60" s="328"/>
      <c r="W60" s="328"/>
      <c r="X60" s="328"/>
      <c r="Y60" s="328"/>
      <c r="Z60" s="328"/>
      <c r="AA60" s="330"/>
    </row>
    <row r="61" spans="10:27" x14ac:dyDescent="0.25">
      <c r="J61" s="175">
        <v>2</v>
      </c>
      <c r="K61" s="166"/>
      <c r="L61" s="166"/>
      <c r="M61" s="166"/>
      <c r="N61" s="112"/>
      <c r="O61" s="112"/>
      <c r="P61" s="112"/>
      <c r="Q61" s="112"/>
      <c r="R61" s="112"/>
      <c r="S61" s="112"/>
      <c r="T61" s="112"/>
      <c r="U61" s="112"/>
      <c r="V61" s="328"/>
      <c r="W61" s="328"/>
      <c r="X61" s="328"/>
      <c r="Y61" s="328"/>
      <c r="Z61" s="327"/>
      <c r="AA61" s="330"/>
    </row>
    <row r="62" spans="10:27" x14ac:dyDescent="0.25">
      <c r="J62" s="175">
        <v>2.2000000000000002</v>
      </c>
      <c r="K62" s="166"/>
      <c r="L62" s="166"/>
      <c r="M62" s="166"/>
      <c r="N62" s="166"/>
      <c r="O62" s="112"/>
      <c r="P62" s="112"/>
      <c r="Q62" s="112"/>
      <c r="R62" s="112"/>
      <c r="S62" s="112"/>
      <c r="T62" s="112"/>
      <c r="U62" s="112"/>
      <c r="V62" s="328"/>
      <c r="W62" s="328"/>
      <c r="X62" s="328"/>
      <c r="Y62" s="328"/>
      <c r="Z62" s="327"/>
      <c r="AA62" s="330"/>
    </row>
    <row r="63" spans="10:27" x14ac:dyDescent="0.25">
      <c r="J63" s="175">
        <v>2.4</v>
      </c>
      <c r="K63" s="166"/>
      <c r="L63" s="166"/>
      <c r="M63" s="166"/>
      <c r="N63" s="166"/>
      <c r="O63" s="112"/>
      <c r="P63" s="112"/>
      <c r="Q63" s="112"/>
      <c r="R63" s="112"/>
      <c r="S63" s="112"/>
      <c r="T63" s="112"/>
      <c r="U63" s="112"/>
      <c r="V63" s="328"/>
      <c r="W63" s="328"/>
      <c r="X63" s="328"/>
      <c r="Y63" s="328"/>
      <c r="Z63" s="327"/>
      <c r="AA63" s="330"/>
    </row>
    <row r="64" spans="10:27" x14ac:dyDescent="0.25">
      <c r="J64" s="175">
        <v>2.6</v>
      </c>
      <c r="K64" s="166"/>
      <c r="L64" s="166"/>
      <c r="M64" s="166"/>
      <c r="N64" s="166"/>
      <c r="O64" s="166"/>
      <c r="P64" s="112"/>
      <c r="Q64" s="112"/>
      <c r="R64" s="112"/>
      <c r="S64" s="112"/>
      <c r="T64" s="112"/>
      <c r="U64" s="112"/>
      <c r="V64" s="328"/>
      <c r="W64" s="328"/>
      <c r="X64" s="328"/>
      <c r="Y64" s="327"/>
      <c r="Z64" s="327"/>
      <c r="AA64" s="330"/>
    </row>
    <row r="65" spans="10:27" x14ac:dyDescent="0.25">
      <c r="J65" s="175">
        <v>2.8</v>
      </c>
      <c r="K65" s="166"/>
      <c r="L65" s="166"/>
      <c r="M65" s="166"/>
      <c r="N65" s="166"/>
      <c r="O65" s="166"/>
      <c r="P65" s="166"/>
      <c r="Q65" s="112"/>
      <c r="R65" s="112"/>
      <c r="S65" s="112"/>
      <c r="T65" s="112"/>
      <c r="U65" s="112"/>
      <c r="V65" s="328"/>
      <c r="W65" s="328"/>
      <c r="X65" s="328"/>
      <c r="Y65" s="327"/>
      <c r="Z65" s="327"/>
      <c r="AA65" s="330"/>
    </row>
    <row r="66" spans="10:27" x14ac:dyDescent="0.25">
      <c r="J66" s="175">
        <v>3</v>
      </c>
      <c r="K66" s="166"/>
      <c r="L66" s="166"/>
      <c r="M66" s="166"/>
      <c r="N66" s="166"/>
      <c r="O66" s="166"/>
      <c r="P66" s="166"/>
      <c r="Q66" s="112"/>
      <c r="R66" s="112"/>
      <c r="S66" s="112"/>
      <c r="T66" s="112"/>
      <c r="U66" s="112"/>
      <c r="V66" s="328"/>
      <c r="W66" s="328"/>
      <c r="X66" s="328"/>
      <c r="Y66" s="327"/>
      <c r="Z66" s="327"/>
      <c r="AA66" s="330"/>
    </row>
    <row r="67" spans="10:27" x14ac:dyDescent="0.25">
      <c r="J67" s="175">
        <v>3.2</v>
      </c>
      <c r="K67" s="166"/>
      <c r="L67" s="166"/>
      <c r="M67" s="166"/>
      <c r="N67" s="166"/>
      <c r="O67" s="166"/>
      <c r="P67" s="166"/>
      <c r="Q67" s="166"/>
      <c r="R67" s="112"/>
      <c r="S67" s="112"/>
      <c r="T67" s="112"/>
      <c r="U67" s="112"/>
      <c r="V67" s="328"/>
      <c r="W67" s="328"/>
      <c r="X67" s="327"/>
      <c r="Y67" s="327"/>
      <c r="Z67" s="327"/>
      <c r="AA67" s="330"/>
    </row>
    <row r="68" spans="10:27" x14ac:dyDescent="0.25">
      <c r="J68" s="175">
        <v>3.4</v>
      </c>
      <c r="K68" s="166"/>
      <c r="L68" s="166"/>
      <c r="M68" s="166"/>
      <c r="N68" s="166"/>
      <c r="O68" s="166"/>
      <c r="P68" s="166"/>
      <c r="Q68" s="166"/>
      <c r="R68" s="166"/>
      <c r="S68" s="112"/>
      <c r="T68" s="112"/>
      <c r="U68" s="112"/>
      <c r="V68" s="328"/>
      <c r="W68" s="328"/>
      <c r="X68" s="327"/>
      <c r="Y68" s="327"/>
      <c r="Z68" s="327"/>
      <c r="AA68" s="330"/>
    </row>
    <row r="69" spans="10:27" x14ac:dyDescent="0.25">
      <c r="J69" s="175">
        <v>3.6</v>
      </c>
      <c r="K69" s="166"/>
      <c r="L69" s="166"/>
      <c r="M69" s="166"/>
      <c r="N69" s="166"/>
      <c r="O69" s="166"/>
      <c r="P69" s="166"/>
      <c r="Q69" s="166"/>
      <c r="R69" s="166"/>
      <c r="S69" s="112"/>
      <c r="T69" s="112"/>
      <c r="U69" s="112"/>
      <c r="V69" s="328"/>
      <c r="W69" s="328"/>
      <c r="X69" s="327"/>
      <c r="Y69" s="327"/>
      <c r="Z69" s="327"/>
      <c r="AA69" s="330"/>
    </row>
    <row r="70" spans="10:27" x14ac:dyDescent="0.25">
      <c r="J70" s="175">
        <v>3.8</v>
      </c>
      <c r="K70" s="166"/>
      <c r="L70" s="166"/>
      <c r="M70" s="166"/>
      <c r="N70" s="166"/>
      <c r="O70" s="166"/>
      <c r="P70" s="166"/>
      <c r="Q70" s="166"/>
      <c r="R70" s="166"/>
      <c r="S70" s="166"/>
      <c r="T70" s="112"/>
      <c r="U70" s="112"/>
      <c r="V70" s="328"/>
      <c r="W70" s="328"/>
      <c r="X70" s="327"/>
      <c r="Y70" s="327"/>
      <c r="Z70" s="327"/>
      <c r="AA70" s="330"/>
    </row>
    <row r="71" spans="10:27" x14ac:dyDescent="0.25">
      <c r="J71" s="175">
        <v>4</v>
      </c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12"/>
      <c r="V71" s="328"/>
      <c r="W71" s="328"/>
      <c r="X71" s="327"/>
      <c r="Y71" s="327"/>
      <c r="Z71" s="327"/>
      <c r="AA71" s="330"/>
    </row>
    <row r="72" spans="10:27" x14ac:dyDescent="0.25">
      <c r="J72" s="175">
        <v>4.2</v>
      </c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12"/>
      <c r="V72" s="328"/>
      <c r="W72" s="327"/>
      <c r="X72" s="327"/>
      <c r="Y72" s="327"/>
      <c r="Z72" s="327"/>
      <c r="AA72" s="330"/>
    </row>
    <row r="73" spans="10:27" x14ac:dyDescent="0.25">
      <c r="J73" s="175">
        <v>4.4000000000000004</v>
      </c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328"/>
      <c r="W73" s="327"/>
      <c r="X73" s="327"/>
      <c r="Y73" s="327"/>
      <c r="Z73" s="327"/>
      <c r="AA73" s="330"/>
    </row>
    <row r="74" spans="10:27" ht="15.75" thickBot="1" x14ac:dyDescent="0.3">
      <c r="J74" s="194">
        <v>4.5</v>
      </c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331"/>
      <c r="W74" s="332"/>
      <c r="X74" s="332"/>
      <c r="Y74" s="332"/>
      <c r="Z74" s="332"/>
      <c r="AA74" s="333"/>
    </row>
  </sheetData>
  <mergeCells count="52">
    <mergeCell ref="J2:AA2"/>
    <mergeCell ref="J3:AA3"/>
    <mergeCell ref="J51:AA51"/>
    <mergeCell ref="J27:AA27"/>
    <mergeCell ref="A23:C23"/>
    <mergeCell ref="D23:E23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:D1"/>
    <mergeCell ref="G1:H1"/>
    <mergeCell ref="A2:C2"/>
    <mergeCell ref="E2:E3"/>
    <mergeCell ref="A5:C5"/>
    <mergeCell ref="D5:E5"/>
    <mergeCell ref="A3:C3"/>
    <mergeCell ref="A4:C4"/>
    <mergeCell ref="D4:E4"/>
    <mergeCell ref="F4:F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G9:H9"/>
    <mergeCell ref="A22:C22"/>
    <mergeCell ref="D22:E22"/>
    <mergeCell ref="B24:E26"/>
    <mergeCell ref="B28:E28"/>
    <mergeCell ref="A19:C19"/>
    <mergeCell ref="D19:E19"/>
    <mergeCell ref="A20:C20"/>
    <mergeCell ref="D20:E20"/>
    <mergeCell ref="A21:C21"/>
    <mergeCell ref="D21:E21"/>
    <mergeCell ref="A14:C14"/>
    <mergeCell ref="D14:E14"/>
    <mergeCell ref="A15:C15"/>
    <mergeCell ref="D15:E15"/>
    <mergeCell ref="F15:G1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selection activeCell="D11" sqref="D11:E11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9.5703125" style="24" bestFit="1" customWidth="1"/>
    <col min="6" max="6" width="9.7109375" style="17" customWidth="1"/>
    <col min="7" max="7" width="7.28515625" style="24" bestFit="1" customWidth="1"/>
    <col min="8" max="8" width="17.5703125" style="24" bestFit="1" customWidth="1"/>
    <col min="9" max="36" width="3.7109375" style="153" bestFit="1" customWidth="1"/>
    <col min="37" max="16384" width="9.140625" style="24"/>
  </cols>
  <sheetData>
    <row r="1" spans="1:36" ht="15.75" thickBot="1" x14ac:dyDescent="0.3">
      <c r="A1" s="438" t="s">
        <v>35</v>
      </c>
      <c r="B1" s="439"/>
      <c r="C1" s="439"/>
      <c r="D1" s="439"/>
      <c r="E1" s="18" t="s">
        <v>23</v>
      </c>
      <c r="F1" s="19"/>
      <c r="G1" s="373" t="s">
        <v>0</v>
      </c>
      <c r="H1" s="373"/>
    </row>
    <row r="2" spans="1:36" ht="30" customHeight="1" x14ac:dyDescent="0.25">
      <c r="A2" s="379" t="s">
        <v>1</v>
      </c>
      <c r="B2" s="380"/>
      <c r="C2" s="380"/>
      <c r="D2" s="2">
        <v>2</v>
      </c>
      <c r="E2" s="381">
        <f>D2*D3</f>
        <v>4</v>
      </c>
      <c r="F2" s="16"/>
      <c r="G2" s="3" t="s">
        <v>2</v>
      </c>
      <c r="H2" s="3" t="s">
        <v>3</v>
      </c>
      <c r="I2" s="580" t="s">
        <v>124</v>
      </c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</row>
    <row r="3" spans="1:36" ht="15.75" thickBot="1" x14ac:dyDescent="0.3">
      <c r="A3" s="383" t="s">
        <v>4</v>
      </c>
      <c r="B3" s="384"/>
      <c r="C3" s="384"/>
      <c r="D3" s="4">
        <v>2</v>
      </c>
      <c r="E3" s="382"/>
      <c r="F3" s="16"/>
      <c r="G3" s="5" t="s">
        <v>5</v>
      </c>
      <c r="H3" s="25">
        <v>0.2</v>
      </c>
      <c r="I3" s="591" t="s">
        <v>16</v>
      </c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</row>
    <row r="4" spans="1:36" x14ac:dyDescent="0.25">
      <c r="A4" s="446" t="s">
        <v>6</v>
      </c>
      <c r="B4" s="447"/>
      <c r="C4" s="447"/>
      <c r="D4" s="447" t="s">
        <v>24</v>
      </c>
      <c r="E4" s="532"/>
      <c r="F4" s="1"/>
      <c r="G4" s="22" t="s">
        <v>7</v>
      </c>
      <c r="H4" s="26">
        <v>0.32</v>
      </c>
      <c r="I4" s="157"/>
      <c r="J4" s="158">
        <v>0.4</v>
      </c>
      <c r="K4" s="158">
        <v>0.5</v>
      </c>
      <c r="L4" s="158">
        <v>0.6</v>
      </c>
      <c r="M4" s="158">
        <v>0.7</v>
      </c>
      <c r="N4" s="158">
        <v>0.8</v>
      </c>
      <c r="O4" s="158">
        <v>0.9</v>
      </c>
      <c r="P4" s="158">
        <v>1</v>
      </c>
      <c r="Q4" s="158">
        <v>1.1000000000000001</v>
      </c>
      <c r="R4" s="158">
        <v>1.2</v>
      </c>
      <c r="S4" s="158">
        <v>1.3</v>
      </c>
      <c r="T4" s="158">
        <v>1.4</v>
      </c>
      <c r="U4" s="158">
        <v>1.5</v>
      </c>
      <c r="V4" s="158">
        <v>1.6</v>
      </c>
      <c r="W4" s="158">
        <v>1.7</v>
      </c>
      <c r="X4" s="158">
        <v>1.8</v>
      </c>
      <c r="Y4" s="158">
        <v>1.9</v>
      </c>
      <c r="Z4" s="158">
        <v>2</v>
      </c>
      <c r="AA4" s="158">
        <v>2.1</v>
      </c>
      <c r="AB4" s="158">
        <v>2.2000000000000002</v>
      </c>
      <c r="AC4" s="158">
        <v>2.2999999999999998</v>
      </c>
      <c r="AD4" s="158">
        <v>2.4</v>
      </c>
      <c r="AE4" s="158">
        <v>2.5</v>
      </c>
      <c r="AF4" s="158">
        <v>2.6</v>
      </c>
      <c r="AG4" s="158">
        <v>2.7</v>
      </c>
      <c r="AH4" s="158">
        <v>2.8</v>
      </c>
      <c r="AI4" s="158">
        <v>2.9</v>
      </c>
      <c r="AJ4" s="159">
        <v>3</v>
      </c>
    </row>
    <row r="5" spans="1:36" x14ac:dyDescent="0.25">
      <c r="A5" s="393" t="s">
        <v>13</v>
      </c>
      <c r="B5" s="394"/>
      <c r="C5" s="394"/>
      <c r="D5" s="533">
        <f>(5*(D15+$D$22)*((($D$2-0.035)*100)^3)/(384*$D$8*$D$10)*10)</f>
        <v>0.86318863924147438</v>
      </c>
      <c r="E5" s="534"/>
      <c r="F5" s="535">
        <f>D2/0.5</f>
        <v>4</v>
      </c>
      <c r="G5" s="6" t="s">
        <v>8</v>
      </c>
      <c r="H5" s="138">
        <v>0.55000000000000004</v>
      </c>
      <c r="I5" s="175">
        <v>0.4</v>
      </c>
      <c r="J5" s="112"/>
      <c r="K5" s="112"/>
      <c r="L5" s="112"/>
      <c r="M5" s="112"/>
      <c r="N5" s="112"/>
      <c r="O5" s="112"/>
      <c r="P5" s="112"/>
      <c r="Q5" s="112"/>
      <c r="R5" s="161"/>
      <c r="S5" s="161"/>
      <c r="T5" s="161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52"/>
    </row>
    <row r="6" spans="1:36" x14ac:dyDescent="0.25">
      <c r="A6" s="393" t="s">
        <v>14</v>
      </c>
      <c r="B6" s="394"/>
      <c r="C6" s="394"/>
      <c r="D6" s="533">
        <f>(5*(D16+$D$22)*((($D$2-0.035)*100)^3)/(384*$D$8*$D$10)*10)</f>
        <v>1.0330227562689973</v>
      </c>
      <c r="E6" s="534"/>
      <c r="F6" s="535"/>
      <c r="G6" s="22" t="s">
        <v>29</v>
      </c>
      <c r="H6" s="28"/>
      <c r="I6" s="175">
        <v>0.6</v>
      </c>
      <c r="J6" s="112"/>
      <c r="K6" s="112"/>
      <c r="L6" s="112"/>
      <c r="M6" s="112"/>
      <c r="N6" s="112"/>
      <c r="O6" s="164"/>
      <c r="P6" s="112"/>
      <c r="Q6" s="112"/>
      <c r="R6" s="161"/>
      <c r="S6" s="161"/>
      <c r="T6" s="161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52"/>
    </row>
    <row r="7" spans="1:36" ht="15.75" thickBot="1" x14ac:dyDescent="0.3">
      <c r="A7" s="397" t="s">
        <v>15</v>
      </c>
      <c r="B7" s="398"/>
      <c r="C7" s="398"/>
      <c r="D7" s="536">
        <f>(5*(D17+$D$22)*((($D$2-0.035)*100)^3)/(384*$D$8*$D$10)*10)</f>
        <v>1.3585381472384164</v>
      </c>
      <c r="E7" s="537"/>
      <c r="F7" s="535"/>
      <c r="I7" s="175">
        <v>0.8</v>
      </c>
      <c r="J7" s="112"/>
      <c r="K7" s="112"/>
      <c r="L7" s="112"/>
      <c r="M7" s="112"/>
      <c r="N7" s="112"/>
      <c r="O7" s="112"/>
      <c r="P7" s="112"/>
      <c r="Q7" s="112"/>
      <c r="R7" s="161"/>
      <c r="S7" s="161"/>
      <c r="T7" s="161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52"/>
    </row>
    <row r="8" spans="1:36" x14ac:dyDescent="0.25">
      <c r="A8" s="488" t="s">
        <v>30</v>
      </c>
      <c r="B8" s="489"/>
      <c r="C8" s="489"/>
      <c r="D8" s="589">
        <f>6.83*10^5</f>
        <v>683000</v>
      </c>
      <c r="E8" s="590"/>
      <c r="I8" s="175">
        <v>1</v>
      </c>
      <c r="J8" s="112"/>
      <c r="K8" s="112"/>
      <c r="L8" s="112"/>
      <c r="M8" s="112"/>
      <c r="N8" s="112"/>
      <c r="O8" s="112"/>
      <c r="P8" s="112"/>
      <c r="Q8" s="112"/>
      <c r="R8" s="161"/>
      <c r="S8" s="161"/>
      <c r="T8" s="161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52"/>
    </row>
    <row r="9" spans="1:36" ht="15" customHeight="1" x14ac:dyDescent="0.25">
      <c r="A9" s="401" t="s">
        <v>25</v>
      </c>
      <c r="B9" s="402"/>
      <c r="C9" s="402"/>
      <c r="D9" s="494">
        <f>H11</f>
        <v>0.31203999999999998</v>
      </c>
      <c r="E9" s="495"/>
      <c r="G9" s="373" t="s">
        <v>32</v>
      </c>
      <c r="H9" s="572"/>
      <c r="I9" s="175">
        <v>1.2</v>
      </c>
      <c r="J9" s="112"/>
      <c r="K9" s="112"/>
      <c r="L9" s="112"/>
      <c r="M9" s="112"/>
      <c r="N9" s="112"/>
      <c r="O9" s="112"/>
      <c r="P9" s="112"/>
      <c r="Q9" s="112"/>
      <c r="R9" s="161"/>
      <c r="S9" s="161"/>
      <c r="T9" s="161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52"/>
    </row>
    <row r="10" spans="1:36" x14ac:dyDescent="0.25">
      <c r="A10" s="405" t="s">
        <v>9</v>
      </c>
      <c r="B10" s="406"/>
      <c r="C10" s="406"/>
      <c r="D10" s="587">
        <v>4.8499999999999996</v>
      </c>
      <c r="E10" s="588"/>
      <c r="G10" s="20" t="s">
        <v>33</v>
      </c>
      <c r="H10" s="27">
        <f>0.28*1.03</f>
        <v>0.28840000000000005</v>
      </c>
      <c r="I10" s="175">
        <v>1.4</v>
      </c>
      <c r="J10" s="166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52"/>
    </row>
    <row r="11" spans="1:36" x14ac:dyDescent="0.25">
      <c r="A11" s="409" t="s">
        <v>10</v>
      </c>
      <c r="B11" s="410"/>
      <c r="C11" s="410"/>
      <c r="D11" s="411">
        <f>($D$3+0.3)*($D$2-0.035)*H3*D23</f>
        <v>0.94909500000000013</v>
      </c>
      <c r="E11" s="412"/>
      <c r="G11" s="29" t="s">
        <v>34</v>
      </c>
      <c r="H11" s="143">
        <f>(1.16*100)/(1000^2)*2690</f>
        <v>0.31203999999999998</v>
      </c>
      <c r="I11" s="175">
        <v>1.6</v>
      </c>
      <c r="J11" s="166"/>
      <c r="K11" s="166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52"/>
    </row>
    <row r="12" spans="1:36" x14ac:dyDescent="0.25">
      <c r="A12" s="409" t="s">
        <v>11</v>
      </c>
      <c r="B12" s="410"/>
      <c r="C12" s="410"/>
      <c r="D12" s="411">
        <f>($D$3+0.3)*($D$2-0.035)*H4*D23</f>
        <v>1.5185520000000001</v>
      </c>
      <c r="E12" s="412"/>
      <c r="G12" s="20" t="s">
        <v>117</v>
      </c>
      <c r="H12" s="27">
        <f>(1.64*100)/(1000^2)*2690</f>
        <v>0.44116</v>
      </c>
      <c r="I12" s="175">
        <v>1.8</v>
      </c>
      <c r="J12" s="166"/>
      <c r="K12" s="166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52"/>
    </row>
    <row r="13" spans="1:36" x14ac:dyDescent="0.25">
      <c r="A13" s="409" t="s">
        <v>12</v>
      </c>
      <c r="B13" s="410"/>
      <c r="C13" s="410"/>
      <c r="D13" s="411">
        <f>($D$3+0.3)*($D$2-0.035)*H5*D23</f>
        <v>2.6100112499999999</v>
      </c>
      <c r="E13" s="412"/>
      <c r="I13" s="175">
        <v>2</v>
      </c>
      <c r="J13" s="166"/>
      <c r="K13" s="166"/>
      <c r="L13" s="166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52"/>
    </row>
    <row r="14" spans="1:36" ht="15.75" thickBot="1" x14ac:dyDescent="0.3">
      <c r="A14" s="409" t="s">
        <v>19</v>
      </c>
      <c r="B14" s="410"/>
      <c r="C14" s="410"/>
      <c r="D14" s="494">
        <f>(D2-0.035)*D9</f>
        <v>0.6131586</v>
      </c>
      <c r="E14" s="495"/>
      <c r="I14" s="175">
        <v>2.2000000000000002</v>
      </c>
      <c r="J14" s="166"/>
      <c r="K14" s="166"/>
      <c r="L14" s="166"/>
      <c r="M14" s="166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52"/>
    </row>
    <row r="15" spans="1:36" ht="15" customHeight="1" x14ac:dyDescent="0.25">
      <c r="A15" s="409" t="s">
        <v>26</v>
      </c>
      <c r="B15" s="410"/>
      <c r="C15" s="410"/>
      <c r="D15" s="411">
        <f>(D11+$D$14)</f>
        <v>1.5622536</v>
      </c>
      <c r="E15" s="412"/>
      <c r="F15" s="540" t="s">
        <v>37</v>
      </c>
      <c r="G15" s="541"/>
      <c r="I15" s="175">
        <v>2.4</v>
      </c>
      <c r="J15" s="166"/>
      <c r="K15" s="166"/>
      <c r="L15" s="166"/>
      <c r="M15" s="166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52"/>
    </row>
    <row r="16" spans="1:36" x14ac:dyDescent="0.25">
      <c r="A16" s="409" t="s">
        <v>27</v>
      </c>
      <c r="B16" s="410"/>
      <c r="C16" s="410"/>
      <c r="D16" s="411">
        <f>(D12+$D$14)</f>
        <v>2.1317105999999999</v>
      </c>
      <c r="E16" s="412"/>
      <c r="F16" s="542"/>
      <c r="G16" s="543"/>
      <c r="I16" s="175">
        <v>2.6</v>
      </c>
      <c r="J16" s="166"/>
      <c r="K16" s="166"/>
      <c r="L16" s="166"/>
      <c r="M16" s="166"/>
      <c r="N16" s="166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52"/>
    </row>
    <row r="17" spans="1:36" ht="15.75" thickBot="1" x14ac:dyDescent="0.3">
      <c r="A17" s="419" t="s">
        <v>28</v>
      </c>
      <c r="B17" s="420"/>
      <c r="C17" s="420"/>
      <c r="D17" s="421">
        <f>(D13+$D$14)</f>
        <v>3.2231698499999997</v>
      </c>
      <c r="E17" s="422"/>
      <c r="F17" s="544"/>
      <c r="G17" s="545"/>
      <c r="I17" s="175">
        <v>2.8</v>
      </c>
      <c r="J17" s="166"/>
      <c r="K17" s="166"/>
      <c r="L17" s="166"/>
      <c r="M17" s="166"/>
      <c r="N17" s="166"/>
      <c r="O17" s="166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52"/>
    </row>
    <row r="18" spans="1:36" ht="15.75" thickBot="1" x14ac:dyDescent="0.3">
      <c r="I18" s="175">
        <v>3</v>
      </c>
      <c r="J18" s="166"/>
      <c r="K18" s="166"/>
      <c r="L18" s="166"/>
      <c r="M18" s="166"/>
      <c r="N18" s="166"/>
      <c r="O18" s="166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52"/>
    </row>
    <row r="19" spans="1:36" x14ac:dyDescent="0.25">
      <c r="A19" s="423" t="s">
        <v>20</v>
      </c>
      <c r="B19" s="424"/>
      <c r="C19" s="424"/>
      <c r="D19" s="425">
        <f>(2.52*100)/(1000^2)</f>
        <v>2.52E-4</v>
      </c>
      <c r="E19" s="426"/>
      <c r="I19" s="175">
        <v>3.2</v>
      </c>
      <c r="J19" s="166"/>
      <c r="K19" s="166"/>
      <c r="L19" s="166"/>
      <c r="M19" s="166"/>
      <c r="N19" s="166"/>
      <c r="O19" s="166"/>
      <c r="P19" s="166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52"/>
    </row>
    <row r="20" spans="1:36" x14ac:dyDescent="0.25">
      <c r="A20" s="427" t="s">
        <v>31</v>
      </c>
      <c r="B20" s="428"/>
      <c r="C20" s="428"/>
      <c r="D20" s="583">
        <v>2690</v>
      </c>
      <c r="E20" s="584"/>
      <c r="I20" s="175">
        <v>3.4</v>
      </c>
      <c r="J20" s="166"/>
      <c r="K20" s="166"/>
      <c r="L20" s="166"/>
      <c r="M20" s="166"/>
      <c r="N20" s="166"/>
      <c r="O20" s="166"/>
      <c r="P20" s="166"/>
      <c r="Q20" s="166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52"/>
    </row>
    <row r="21" spans="1:36" x14ac:dyDescent="0.25">
      <c r="A21" s="427" t="s">
        <v>21</v>
      </c>
      <c r="B21" s="428"/>
      <c r="C21" s="428"/>
      <c r="D21" s="585">
        <f>D20*D19</f>
        <v>0.67788000000000004</v>
      </c>
      <c r="E21" s="586"/>
      <c r="I21" s="175">
        <v>3.6</v>
      </c>
      <c r="J21" s="166"/>
      <c r="K21" s="166"/>
      <c r="L21" s="166"/>
      <c r="M21" s="166"/>
      <c r="N21" s="166"/>
      <c r="O21" s="166"/>
      <c r="P21" s="166"/>
      <c r="Q21" s="166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52"/>
    </row>
    <row r="22" spans="1:36" ht="15.75" thickBot="1" x14ac:dyDescent="0.3">
      <c r="A22" s="433" t="s">
        <v>22</v>
      </c>
      <c r="B22" s="434"/>
      <c r="C22" s="434"/>
      <c r="D22" s="581">
        <f>(D2-0.035)*(D21)</f>
        <v>1.3320342000000001</v>
      </c>
      <c r="E22" s="582"/>
      <c r="I22" s="175">
        <v>3.8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52"/>
    </row>
    <row r="23" spans="1:36" ht="15.75" thickBot="1" x14ac:dyDescent="0.3">
      <c r="A23" s="433" t="s">
        <v>121</v>
      </c>
      <c r="B23" s="434"/>
      <c r="C23" s="434"/>
      <c r="D23" s="560">
        <v>1.05</v>
      </c>
      <c r="E23" s="561"/>
      <c r="I23" s="175">
        <v>4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52"/>
    </row>
    <row r="24" spans="1:36" x14ac:dyDescent="0.25">
      <c r="A24" s="151"/>
      <c r="B24" s="151"/>
      <c r="C24" s="151"/>
      <c r="D24" s="12"/>
      <c r="E24" s="13"/>
      <c r="I24" s="175">
        <v>4.2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52"/>
    </row>
    <row r="25" spans="1:36" x14ac:dyDescent="0.25">
      <c r="A25" s="151"/>
      <c r="B25" s="151"/>
      <c r="C25" s="151"/>
      <c r="D25" s="12"/>
      <c r="I25" s="175">
        <v>4.4000000000000004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52"/>
    </row>
    <row r="26" spans="1:36" ht="15.75" thickBot="1" x14ac:dyDescent="0.3">
      <c r="C26" s="7"/>
      <c r="I26" s="194">
        <v>4.5</v>
      </c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5"/>
    </row>
    <row r="27" spans="1:36" ht="15.75" thickBot="1" x14ac:dyDescent="0.3">
      <c r="B27" s="21"/>
      <c r="C27" s="21"/>
      <c r="D27" s="21"/>
      <c r="E27" s="21"/>
      <c r="I27" s="577" t="s">
        <v>17</v>
      </c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  <c r="AC27" s="577"/>
      <c r="AD27" s="577"/>
      <c r="AE27" s="577"/>
      <c r="AF27" s="577"/>
      <c r="AG27" s="577"/>
      <c r="AH27" s="577"/>
      <c r="AI27" s="577"/>
      <c r="AJ27" s="577"/>
    </row>
    <row r="28" spans="1:36" x14ac:dyDescent="0.25">
      <c r="B28" s="21"/>
      <c r="C28" s="21"/>
      <c r="D28" s="21"/>
      <c r="E28" s="21"/>
      <c r="I28" s="157"/>
      <c r="J28" s="158">
        <v>0.4</v>
      </c>
      <c r="K28" s="158">
        <v>0.5</v>
      </c>
      <c r="L28" s="158">
        <v>0.6</v>
      </c>
      <c r="M28" s="158">
        <v>0.7</v>
      </c>
      <c r="N28" s="158">
        <v>0.8</v>
      </c>
      <c r="O28" s="158">
        <v>0.9</v>
      </c>
      <c r="P28" s="158">
        <v>1</v>
      </c>
      <c r="Q28" s="158">
        <v>1.1000000000000001</v>
      </c>
      <c r="R28" s="158">
        <v>1.2</v>
      </c>
      <c r="S28" s="158">
        <v>1.3</v>
      </c>
      <c r="T28" s="158">
        <v>1.4</v>
      </c>
      <c r="U28" s="158">
        <v>1.5</v>
      </c>
      <c r="V28" s="158">
        <v>1.6</v>
      </c>
      <c r="W28" s="158">
        <v>1.7</v>
      </c>
      <c r="X28" s="158">
        <v>1.8</v>
      </c>
      <c r="Y28" s="158">
        <v>1.9</v>
      </c>
      <c r="Z28" s="158">
        <v>2</v>
      </c>
      <c r="AA28" s="158">
        <v>2.1</v>
      </c>
      <c r="AB28" s="158">
        <v>2.2000000000000002</v>
      </c>
      <c r="AC28" s="158">
        <v>2.2999999999999998</v>
      </c>
      <c r="AD28" s="158">
        <v>2.4</v>
      </c>
      <c r="AE28" s="158">
        <v>2.5</v>
      </c>
      <c r="AF28" s="158">
        <v>2.6</v>
      </c>
      <c r="AG28" s="158">
        <v>2.7</v>
      </c>
      <c r="AH28" s="158">
        <v>2.8</v>
      </c>
      <c r="AI28" s="158">
        <v>2.9</v>
      </c>
      <c r="AJ28" s="159">
        <v>3</v>
      </c>
    </row>
    <row r="29" spans="1:36" x14ac:dyDescent="0.25">
      <c r="C29" s="7"/>
      <c r="I29" s="175">
        <v>0.4</v>
      </c>
      <c r="J29" s="112"/>
      <c r="K29" s="112"/>
      <c r="L29" s="112"/>
      <c r="M29" s="112"/>
      <c r="N29" s="112"/>
      <c r="O29" s="112"/>
      <c r="P29" s="112"/>
      <c r="Q29" s="112"/>
      <c r="R29" s="161"/>
      <c r="S29" s="161"/>
      <c r="T29" s="161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52"/>
    </row>
    <row r="30" spans="1:36" ht="15" customHeight="1" x14ac:dyDescent="0.25">
      <c r="B30" s="548"/>
      <c r="C30" s="548"/>
      <c r="D30" s="548"/>
      <c r="E30" s="548"/>
      <c r="I30" s="175">
        <v>0.6</v>
      </c>
      <c r="J30" s="112"/>
      <c r="K30" s="112"/>
      <c r="L30" s="112"/>
      <c r="M30" s="112"/>
      <c r="N30" s="112"/>
      <c r="O30" s="164"/>
      <c r="P30" s="112"/>
      <c r="Q30" s="112"/>
      <c r="R30" s="161"/>
      <c r="S30" s="161"/>
      <c r="T30" s="161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52"/>
    </row>
    <row r="31" spans="1:36" x14ac:dyDescent="0.25">
      <c r="B31" s="21"/>
      <c r="C31" s="21"/>
      <c r="D31" s="21"/>
      <c r="E31" s="21"/>
      <c r="I31" s="175">
        <v>0.8</v>
      </c>
      <c r="J31" s="112"/>
      <c r="K31" s="112"/>
      <c r="L31" s="112"/>
      <c r="M31" s="112"/>
      <c r="N31" s="112"/>
      <c r="O31" s="112"/>
      <c r="P31" s="112"/>
      <c r="Q31" s="112"/>
      <c r="R31" s="161"/>
      <c r="S31" s="161"/>
      <c r="T31" s="161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52"/>
    </row>
    <row r="32" spans="1:36" x14ac:dyDescent="0.25">
      <c r="B32" s="21"/>
      <c r="C32" s="21"/>
      <c r="D32" s="21"/>
      <c r="E32" s="21"/>
      <c r="I32" s="175">
        <v>1</v>
      </c>
      <c r="J32" s="112"/>
      <c r="K32" s="112"/>
      <c r="L32" s="112"/>
      <c r="M32" s="112"/>
      <c r="N32" s="112"/>
      <c r="O32" s="112"/>
      <c r="P32" s="112"/>
      <c r="Q32" s="112"/>
      <c r="R32" s="161"/>
      <c r="S32" s="161"/>
      <c r="T32" s="161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52"/>
    </row>
    <row r="33" spans="9:36" x14ac:dyDescent="0.25">
      <c r="I33" s="175">
        <v>1.2</v>
      </c>
      <c r="J33" s="112"/>
      <c r="K33" s="112"/>
      <c r="L33" s="112"/>
      <c r="M33" s="112"/>
      <c r="N33" s="112"/>
      <c r="O33" s="112"/>
      <c r="P33" s="112"/>
      <c r="Q33" s="112"/>
      <c r="R33" s="161"/>
      <c r="S33" s="161"/>
      <c r="T33" s="161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52"/>
    </row>
    <row r="34" spans="9:36" x14ac:dyDescent="0.25">
      <c r="I34" s="175">
        <v>1.4</v>
      </c>
      <c r="J34" s="166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52"/>
    </row>
    <row r="35" spans="9:36" x14ac:dyDescent="0.25">
      <c r="I35" s="175">
        <v>1.6</v>
      </c>
      <c r="J35" s="166"/>
      <c r="K35" s="166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52"/>
    </row>
    <row r="36" spans="9:36" x14ac:dyDescent="0.25">
      <c r="I36" s="175">
        <v>1.8</v>
      </c>
      <c r="J36" s="166"/>
      <c r="K36" s="166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52"/>
    </row>
    <row r="37" spans="9:36" x14ac:dyDescent="0.25">
      <c r="I37" s="175">
        <v>2</v>
      </c>
      <c r="J37" s="166"/>
      <c r="K37" s="166"/>
      <c r="L37" s="16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52"/>
    </row>
    <row r="38" spans="9:36" x14ac:dyDescent="0.25">
      <c r="I38" s="175">
        <v>2.2000000000000002</v>
      </c>
      <c r="J38" s="166"/>
      <c r="K38" s="166"/>
      <c r="L38" s="166"/>
      <c r="M38" s="166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52"/>
    </row>
    <row r="39" spans="9:36" x14ac:dyDescent="0.25">
      <c r="I39" s="175">
        <v>2.4</v>
      </c>
      <c r="J39" s="166"/>
      <c r="K39" s="166"/>
      <c r="L39" s="166"/>
      <c r="M39" s="166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52"/>
    </row>
    <row r="40" spans="9:36" x14ac:dyDescent="0.25">
      <c r="I40" s="175">
        <v>2.6</v>
      </c>
      <c r="J40" s="166"/>
      <c r="K40" s="166"/>
      <c r="L40" s="166"/>
      <c r="M40" s="166"/>
      <c r="N40" s="166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52"/>
    </row>
    <row r="41" spans="9:36" x14ac:dyDescent="0.25">
      <c r="I41" s="175">
        <v>2.8</v>
      </c>
      <c r="J41" s="166"/>
      <c r="K41" s="166"/>
      <c r="L41" s="166"/>
      <c r="M41" s="166"/>
      <c r="N41" s="166"/>
      <c r="O41" s="166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91"/>
    </row>
    <row r="42" spans="9:36" x14ac:dyDescent="0.25">
      <c r="I42" s="175">
        <v>3</v>
      </c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91"/>
    </row>
    <row r="43" spans="9:36" x14ac:dyDescent="0.25">
      <c r="I43" s="175">
        <v>3.2</v>
      </c>
      <c r="J43" s="166"/>
      <c r="K43" s="166"/>
      <c r="L43" s="166"/>
      <c r="M43" s="166"/>
      <c r="N43" s="166"/>
      <c r="O43" s="166"/>
      <c r="P43" s="166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91"/>
    </row>
    <row r="44" spans="9:36" x14ac:dyDescent="0.25">
      <c r="I44" s="175">
        <v>3.4</v>
      </c>
      <c r="J44" s="166"/>
      <c r="K44" s="166"/>
      <c r="L44" s="166"/>
      <c r="M44" s="166"/>
      <c r="N44" s="166"/>
      <c r="O44" s="166"/>
      <c r="P44" s="166"/>
      <c r="Q44" s="166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91"/>
    </row>
    <row r="45" spans="9:36" x14ac:dyDescent="0.25">
      <c r="I45" s="175">
        <v>3.6</v>
      </c>
      <c r="J45" s="166"/>
      <c r="K45" s="166"/>
      <c r="L45" s="166"/>
      <c r="M45" s="166"/>
      <c r="N45" s="166"/>
      <c r="O45" s="166"/>
      <c r="P45" s="166"/>
      <c r="Q45" s="166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66"/>
      <c r="AJ45" s="191"/>
    </row>
    <row r="46" spans="9:36" x14ac:dyDescent="0.25">
      <c r="I46" s="175">
        <v>3.8</v>
      </c>
      <c r="J46" s="166"/>
      <c r="K46" s="166"/>
      <c r="L46" s="166"/>
      <c r="M46" s="166"/>
      <c r="N46" s="166"/>
      <c r="O46" s="166"/>
      <c r="P46" s="166"/>
      <c r="Q46" s="166"/>
      <c r="R46" s="166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66"/>
      <c r="AJ46" s="191"/>
    </row>
    <row r="47" spans="9:36" x14ac:dyDescent="0.25">
      <c r="I47" s="175">
        <v>4</v>
      </c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66"/>
      <c r="AJ47" s="191"/>
    </row>
    <row r="48" spans="9:36" x14ac:dyDescent="0.25">
      <c r="I48" s="175">
        <v>4.2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66"/>
      <c r="AJ48" s="191"/>
    </row>
    <row r="49" spans="9:36" x14ac:dyDescent="0.25">
      <c r="I49" s="175">
        <v>4.4000000000000004</v>
      </c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66"/>
      <c r="AI49" s="166"/>
      <c r="AJ49" s="191"/>
    </row>
    <row r="50" spans="9:36" ht="15.75" thickBot="1" x14ac:dyDescent="0.3">
      <c r="I50" s="194">
        <v>4.5</v>
      </c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74"/>
      <c r="AI50" s="174"/>
      <c r="AJ50" s="193"/>
    </row>
    <row r="51" spans="9:36" ht="15.75" thickBot="1" x14ac:dyDescent="0.3">
      <c r="I51" s="577" t="s">
        <v>18</v>
      </c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  <c r="AC51" s="577"/>
      <c r="AD51" s="577"/>
      <c r="AE51" s="577"/>
      <c r="AF51" s="577"/>
      <c r="AG51" s="577"/>
      <c r="AH51" s="577"/>
      <c r="AI51" s="577"/>
      <c r="AJ51" s="577"/>
    </row>
    <row r="52" spans="9:36" x14ac:dyDescent="0.25">
      <c r="I52" s="157"/>
      <c r="J52" s="158">
        <v>0.4</v>
      </c>
      <c r="K52" s="158">
        <v>0.5</v>
      </c>
      <c r="L52" s="158">
        <v>0.6</v>
      </c>
      <c r="M52" s="158">
        <v>0.7</v>
      </c>
      <c r="N52" s="158">
        <v>0.8</v>
      </c>
      <c r="O52" s="158">
        <v>0.9</v>
      </c>
      <c r="P52" s="158">
        <v>1</v>
      </c>
      <c r="Q52" s="158">
        <v>1.1000000000000001</v>
      </c>
      <c r="R52" s="158">
        <v>1.2</v>
      </c>
      <c r="S52" s="158">
        <v>1.3</v>
      </c>
      <c r="T52" s="158">
        <v>1.4</v>
      </c>
      <c r="U52" s="158">
        <v>1.5</v>
      </c>
      <c r="V52" s="158">
        <v>1.6</v>
      </c>
      <c r="W52" s="158">
        <v>1.7</v>
      </c>
      <c r="X52" s="158">
        <v>1.8</v>
      </c>
      <c r="Y52" s="158">
        <v>1.9</v>
      </c>
      <c r="Z52" s="158">
        <v>2</v>
      </c>
      <c r="AA52" s="158">
        <v>2.1</v>
      </c>
      <c r="AB52" s="158">
        <v>2.2000000000000002</v>
      </c>
      <c r="AC52" s="158">
        <v>2.2999999999999998</v>
      </c>
      <c r="AD52" s="158">
        <v>2.4</v>
      </c>
      <c r="AE52" s="158">
        <v>2.5</v>
      </c>
      <c r="AF52" s="158">
        <v>2.6</v>
      </c>
      <c r="AG52" s="158">
        <v>2.7</v>
      </c>
      <c r="AH52" s="158">
        <v>2.8</v>
      </c>
      <c r="AI52" s="158">
        <v>2.9</v>
      </c>
      <c r="AJ52" s="159">
        <v>3</v>
      </c>
    </row>
    <row r="53" spans="9:36" x14ac:dyDescent="0.25">
      <c r="I53" s="175">
        <v>0.4</v>
      </c>
      <c r="J53" s="112"/>
      <c r="K53" s="112"/>
      <c r="L53" s="112"/>
      <c r="M53" s="112"/>
      <c r="N53" s="112"/>
      <c r="O53" s="112"/>
      <c r="P53" s="112"/>
      <c r="Q53" s="112"/>
      <c r="R53" s="161"/>
      <c r="S53" s="161"/>
      <c r="T53" s="161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52"/>
    </row>
    <row r="54" spans="9:36" x14ac:dyDescent="0.25">
      <c r="I54" s="175">
        <v>0.6</v>
      </c>
      <c r="J54" s="112"/>
      <c r="K54" s="112"/>
      <c r="L54" s="112"/>
      <c r="M54" s="112"/>
      <c r="N54" s="112"/>
      <c r="O54" s="164"/>
      <c r="P54" s="112"/>
      <c r="Q54" s="112"/>
      <c r="R54" s="161"/>
      <c r="S54" s="161"/>
      <c r="T54" s="161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52"/>
    </row>
    <row r="55" spans="9:36" x14ac:dyDescent="0.25">
      <c r="I55" s="175">
        <v>0.8</v>
      </c>
      <c r="J55" s="112"/>
      <c r="K55" s="112"/>
      <c r="L55" s="112"/>
      <c r="M55" s="112"/>
      <c r="N55" s="112"/>
      <c r="O55" s="112"/>
      <c r="P55" s="112"/>
      <c r="Q55" s="112"/>
      <c r="R55" s="161"/>
      <c r="S55" s="161"/>
      <c r="T55" s="161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52"/>
    </row>
    <row r="56" spans="9:36" x14ac:dyDescent="0.25">
      <c r="I56" s="175">
        <v>1</v>
      </c>
      <c r="J56" s="112"/>
      <c r="K56" s="112"/>
      <c r="L56" s="112"/>
      <c r="M56" s="112"/>
      <c r="N56" s="112"/>
      <c r="O56" s="112"/>
      <c r="P56" s="112"/>
      <c r="Q56" s="112"/>
      <c r="R56" s="161"/>
      <c r="S56" s="161"/>
      <c r="T56" s="161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52"/>
    </row>
    <row r="57" spans="9:36" x14ac:dyDescent="0.25">
      <c r="I57" s="175">
        <v>1.2</v>
      </c>
      <c r="J57" s="112"/>
      <c r="K57" s="112"/>
      <c r="L57" s="112"/>
      <c r="M57" s="112"/>
      <c r="N57" s="112"/>
      <c r="O57" s="112"/>
      <c r="P57" s="112"/>
      <c r="Q57" s="112"/>
      <c r="R57" s="161"/>
      <c r="S57" s="161"/>
      <c r="T57" s="161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52"/>
    </row>
    <row r="58" spans="9:36" x14ac:dyDescent="0.25">
      <c r="I58" s="175">
        <v>1.4</v>
      </c>
      <c r="J58" s="166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37"/>
    </row>
    <row r="59" spans="9:36" x14ac:dyDescent="0.25">
      <c r="I59" s="175">
        <v>1.6</v>
      </c>
      <c r="J59" s="166"/>
      <c r="K59" s="166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200"/>
    </row>
    <row r="60" spans="9:36" x14ac:dyDescent="0.25">
      <c r="I60" s="175">
        <v>1.8</v>
      </c>
      <c r="J60" s="166"/>
      <c r="K60" s="166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200"/>
    </row>
    <row r="61" spans="9:36" x14ac:dyDescent="0.25">
      <c r="I61" s="175">
        <v>2</v>
      </c>
      <c r="J61" s="166"/>
      <c r="K61" s="166"/>
      <c r="L61" s="166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99"/>
      <c r="AJ61" s="200"/>
    </row>
    <row r="62" spans="9:36" x14ac:dyDescent="0.25">
      <c r="I62" s="175">
        <v>2.2000000000000002</v>
      </c>
      <c r="J62" s="166"/>
      <c r="K62" s="166"/>
      <c r="L62" s="166"/>
      <c r="M62" s="166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99"/>
      <c r="AJ62" s="200"/>
    </row>
    <row r="63" spans="9:36" x14ac:dyDescent="0.25">
      <c r="I63" s="175">
        <v>2.4</v>
      </c>
      <c r="J63" s="166"/>
      <c r="K63" s="166"/>
      <c r="L63" s="166"/>
      <c r="M63" s="166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99"/>
      <c r="AI63" s="199"/>
      <c r="AJ63" s="200"/>
    </row>
    <row r="64" spans="9:36" x14ac:dyDescent="0.25">
      <c r="I64" s="175">
        <v>2.6</v>
      </c>
      <c r="J64" s="166"/>
      <c r="K64" s="166"/>
      <c r="L64" s="166"/>
      <c r="M64" s="166"/>
      <c r="N64" s="166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96"/>
      <c r="AH64" s="199"/>
      <c r="AI64" s="199"/>
      <c r="AJ64" s="200"/>
    </row>
    <row r="65" spans="9:36" x14ac:dyDescent="0.25">
      <c r="I65" s="175">
        <v>2.8</v>
      </c>
      <c r="J65" s="166"/>
      <c r="K65" s="166"/>
      <c r="L65" s="166"/>
      <c r="M65" s="166"/>
      <c r="N65" s="166"/>
      <c r="O65" s="166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96"/>
      <c r="AG65" s="196"/>
      <c r="AH65" s="199"/>
      <c r="AI65" s="199"/>
      <c r="AJ65" s="200"/>
    </row>
    <row r="66" spans="9:36" x14ac:dyDescent="0.25">
      <c r="I66" s="175">
        <v>3</v>
      </c>
      <c r="J66" s="166"/>
      <c r="K66" s="166"/>
      <c r="L66" s="166"/>
      <c r="M66" s="166"/>
      <c r="N66" s="166"/>
      <c r="O66" s="166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96"/>
      <c r="AF66" s="196"/>
      <c r="AG66" s="196"/>
      <c r="AH66" s="199"/>
      <c r="AI66" s="199"/>
      <c r="AJ66" s="200"/>
    </row>
    <row r="67" spans="9:36" x14ac:dyDescent="0.25">
      <c r="I67" s="175">
        <v>3.2</v>
      </c>
      <c r="J67" s="166"/>
      <c r="K67" s="166"/>
      <c r="L67" s="166"/>
      <c r="M67" s="166"/>
      <c r="N67" s="166"/>
      <c r="O67" s="166"/>
      <c r="P67" s="166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96"/>
      <c r="AD67" s="196"/>
      <c r="AE67" s="196"/>
      <c r="AF67" s="196"/>
      <c r="AG67" s="166"/>
      <c r="AH67" s="199"/>
      <c r="AI67" s="199"/>
      <c r="AJ67" s="200"/>
    </row>
    <row r="68" spans="9:36" x14ac:dyDescent="0.25">
      <c r="I68" s="175">
        <v>3.4</v>
      </c>
      <c r="J68" s="166"/>
      <c r="K68" s="166"/>
      <c r="L68" s="166"/>
      <c r="M68" s="166"/>
      <c r="N68" s="166"/>
      <c r="O68" s="166"/>
      <c r="P68" s="166"/>
      <c r="Q68" s="166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96"/>
      <c r="AC68" s="196"/>
      <c r="AD68" s="196"/>
      <c r="AE68" s="196"/>
      <c r="AF68" s="196"/>
      <c r="AG68" s="166"/>
      <c r="AH68" s="199"/>
      <c r="AI68" s="199"/>
      <c r="AJ68" s="200"/>
    </row>
    <row r="69" spans="9:36" x14ac:dyDescent="0.25">
      <c r="I69" s="175">
        <v>3.6</v>
      </c>
      <c r="J69" s="166"/>
      <c r="K69" s="166"/>
      <c r="L69" s="166"/>
      <c r="M69" s="166"/>
      <c r="N69" s="166"/>
      <c r="O69" s="166"/>
      <c r="P69" s="166"/>
      <c r="Q69" s="166"/>
      <c r="R69" s="112"/>
      <c r="S69" s="112"/>
      <c r="T69" s="112"/>
      <c r="U69" s="112"/>
      <c r="V69" s="112"/>
      <c r="W69" s="112"/>
      <c r="X69" s="112"/>
      <c r="Y69" s="112"/>
      <c r="Z69" s="112"/>
      <c r="AA69" s="196"/>
      <c r="AB69" s="196"/>
      <c r="AC69" s="196"/>
      <c r="AD69" s="196"/>
      <c r="AE69" s="196"/>
      <c r="AF69" s="196"/>
      <c r="AG69" s="166"/>
      <c r="AH69" s="199"/>
      <c r="AI69" s="199"/>
      <c r="AJ69" s="200"/>
    </row>
    <row r="70" spans="9:36" x14ac:dyDescent="0.25">
      <c r="I70" s="175">
        <v>3.8</v>
      </c>
      <c r="J70" s="166"/>
      <c r="K70" s="166"/>
      <c r="L70" s="166"/>
      <c r="M70" s="166"/>
      <c r="N70" s="166"/>
      <c r="O70" s="166"/>
      <c r="P70" s="166"/>
      <c r="Q70" s="166"/>
      <c r="R70" s="166"/>
      <c r="S70" s="112"/>
      <c r="T70" s="112"/>
      <c r="U70" s="112"/>
      <c r="V70" s="112"/>
      <c r="W70" s="112"/>
      <c r="X70" s="112"/>
      <c r="Y70" s="112"/>
      <c r="Z70" s="196"/>
      <c r="AA70" s="196"/>
      <c r="AB70" s="196"/>
      <c r="AC70" s="196"/>
      <c r="AD70" s="196"/>
      <c r="AE70" s="196"/>
      <c r="AF70" s="196"/>
      <c r="AG70" s="166"/>
      <c r="AH70" s="199"/>
      <c r="AI70" s="199"/>
      <c r="AJ70" s="200"/>
    </row>
    <row r="71" spans="9:36" x14ac:dyDescent="0.25">
      <c r="I71" s="175">
        <v>4</v>
      </c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12"/>
      <c r="U71" s="112"/>
      <c r="V71" s="112"/>
      <c r="W71" s="112"/>
      <c r="X71" s="112"/>
      <c r="Y71" s="196"/>
      <c r="Z71" s="196"/>
      <c r="AA71" s="196"/>
      <c r="AB71" s="196"/>
      <c r="AC71" s="196"/>
      <c r="AD71" s="196"/>
      <c r="AE71" s="196"/>
      <c r="AF71" s="166"/>
      <c r="AG71" s="166"/>
      <c r="AH71" s="199"/>
      <c r="AI71" s="199"/>
      <c r="AJ71" s="200"/>
    </row>
    <row r="72" spans="9:36" x14ac:dyDescent="0.25">
      <c r="I72" s="175">
        <v>4.2</v>
      </c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12"/>
      <c r="U72" s="112"/>
      <c r="V72" s="112"/>
      <c r="W72" s="112"/>
      <c r="X72" s="196"/>
      <c r="Y72" s="196"/>
      <c r="Z72" s="196"/>
      <c r="AA72" s="196"/>
      <c r="AB72" s="196"/>
      <c r="AC72" s="196"/>
      <c r="AD72" s="196"/>
      <c r="AE72" s="196"/>
      <c r="AF72" s="166"/>
      <c r="AG72" s="166"/>
      <c r="AH72" s="199"/>
      <c r="AI72" s="199"/>
      <c r="AJ72" s="200"/>
    </row>
    <row r="73" spans="9:36" x14ac:dyDescent="0.25">
      <c r="I73" s="175">
        <v>4.4000000000000004</v>
      </c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2"/>
      <c r="V73" s="112"/>
      <c r="W73" s="196"/>
      <c r="X73" s="196"/>
      <c r="Y73" s="196"/>
      <c r="Z73" s="196"/>
      <c r="AA73" s="196"/>
      <c r="AB73" s="196"/>
      <c r="AC73" s="196"/>
      <c r="AD73" s="196"/>
      <c r="AE73" s="196"/>
      <c r="AF73" s="166"/>
      <c r="AG73" s="166"/>
      <c r="AH73" s="199"/>
      <c r="AI73" s="199"/>
      <c r="AJ73" s="200"/>
    </row>
    <row r="74" spans="9:36" ht="15.75" thickBot="1" x14ac:dyDescent="0.3">
      <c r="I74" s="194">
        <v>4.5</v>
      </c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92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74"/>
      <c r="AG74" s="174"/>
      <c r="AH74" s="201"/>
      <c r="AI74" s="201"/>
      <c r="AJ74" s="202"/>
    </row>
  </sheetData>
  <mergeCells count="51">
    <mergeCell ref="I3:AJ3"/>
    <mergeCell ref="A1:D1"/>
    <mergeCell ref="G1:H1"/>
    <mergeCell ref="A2:C2"/>
    <mergeCell ref="E2:E3"/>
    <mergeCell ref="A3:C3"/>
    <mergeCell ref="F5:F7"/>
    <mergeCell ref="A6:C6"/>
    <mergeCell ref="D6:E6"/>
    <mergeCell ref="A7:C7"/>
    <mergeCell ref="D7:E7"/>
    <mergeCell ref="A4:C4"/>
    <mergeCell ref="D4:E4"/>
    <mergeCell ref="A5:C5"/>
    <mergeCell ref="D5:E5"/>
    <mergeCell ref="A8:C8"/>
    <mergeCell ref="D8:E8"/>
    <mergeCell ref="G9:H9"/>
    <mergeCell ref="A11:C11"/>
    <mergeCell ref="D11:E11"/>
    <mergeCell ref="A12:C12"/>
    <mergeCell ref="D12:E12"/>
    <mergeCell ref="A10:C10"/>
    <mergeCell ref="D10:E10"/>
    <mergeCell ref="A9:C9"/>
    <mergeCell ref="D9:E9"/>
    <mergeCell ref="A13:C13"/>
    <mergeCell ref="D13:E13"/>
    <mergeCell ref="A15:C15"/>
    <mergeCell ref="D15:E15"/>
    <mergeCell ref="F15:G17"/>
    <mergeCell ref="A16:C16"/>
    <mergeCell ref="D16:E16"/>
    <mergeCell ref="A17:C17"/>
    <mergeCell ref="D17:E17"/>
    <mergeCell ref="A23:C23"/>
    <mergeCell ref="D23:E23"/>
    <mergeCell ref="I27:AJ27"/>
    <mergeCell ref="I51:AJ51"/>
    <mergeCell ref="I2:AJ2"/>
    <mergeCell ref="A22:C22"/>
    <mergeCell ref="D22:E22"/>
    <mergeCell ref="B30:E30"/>
    <mergeCell ref="A19:C19"/>
    <mergeCell ref="D19:E19"/>
    <mergeCell ref="A20:C20"/>
    <mergeCell ref="D20:E20"/>
    <mergeCell ref="A21:C21"/>
    <mergeCell ref="D21:E21"/>
    <mergeCell ref="A14:C14"/>
    <mergeCell ref="D14:E1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85" zoomScaleNormal="85" workbookViewId="0">
      <selection activeCell="G12" sqref="G12:H12"/>
    </sheetView>
  </sheetViews>
  <sheetFormatPr defaultRowHeight="15" x14ac:dyDescent="0.25"/>
  <cols>
    <col min="1" max="1" width="6.28515625" style="218" bestFit="1" customWidth="1"/>
    <col min="2" max="2" width="15.5703125" style="218" customWidth="1"/>
    <col min="3" max="3" width="21.7109375" style="218" customWidth="1"/>
    <col min="4" max="6" width="8.85546875" style="218" bestFit="1" customWidth="1"/>
    <col min="7" max="7" width="13.42578125" style="218" bestFit="1" customWidth="1"/>
    <col min="8" max="8" width="7.85546875" style="226" bestFit="1" customWidth="1"/>
    <col min="9" max="9" width="7.28515625" style="218" bestFit="1" customWidth="1"/>
    <col min="10" max="10" width="17.5703125" style="218" customWidth="1"/>
    <col min="11" max="16384" width="9.140625" style="218"/>
  </cols>
  <sheetData>
    <row r="1" spans="1:11" ht="30" x14ac:dyDescent="0.25">
      <c r="A1" s="653" t="s">
        <v>147</v>
      </c>
      <c r="B1" s="654"/>
      <c r="C1" s="654"/>
      <c r="D1" s="318" t="s">
        <v>130</v>
      </c>
      <c r="E1" s="318" t="s">
        <v>131</v>
      </c>
      <c r="F1" s="318" t="s">
        <v>132</v>
      </c>
      <c r="G1" s="216" t="s">
        <v>134</v>
      </c>
      <c r="H1" s="217" t="s">
        <v>133</v>
      </c>
      <c r="I1" s="655" t="s">
        <v>0</v>
      </c>
      <c r="J1" s="634"/>
    </row>
    <row r="2" spans="1:11" ht="30" customHeight="1" x14ac:dyDescent="0.25">
      <c r="A2" s="656" t="s">
        <v>1</v>
      </c>
      <c r="B2" s="657"/>
      <c r="C2" s="657"/>
      <c r="D2" s="317">
        <v>2</v>
      </c>
      <c r="E2" s="317">
        <v>2</v>
      </c>
      <c r="F2" s="317">
        <v>2</v>
      </c>
      <c r="G2" s="658">
        <f>D2*D3+E2*E3+F3*F2</f>
        <v>6</v>
      </c>
      <c r="H2" s="660">
        <f>D2+E2+F2</f>
        <v>6</v>
      </c>
      <c r="I2" s="219" t="s">
        <v>2</v>
      </c>
      <c r="J2" s="220" t="s">
        <v>3</v>
      </c>
    </row>
    <row r="3" spans="1:11" ht="15.75" thickBot="1" x14ac:dyDescent="0.3">
      <c r="A3" s="444" t="s">
        <v>4</v>
      </c>
      <c r="B3" s="445"/>
      <c r="C3" s="445"/>
      <c r="D3" s="50">
        <v>1</v>
      </c>
      <c r="E3" s="50">
        <v>1</v>
      </c>
      <c r="F3" s="50">
        <v>1</v>
      </c>
      <c r="G3" s="659"/>
      <c r="H3" s="661"/>
      <c r="I3" s="221" t="s">
        <v>5</v>
      </c>
      <c r="J3" s="222">
        <v>0.2</v>
      </c>
    </row>
    <row r="4" spans="1:11" ht="15.75" thickBot="1" x14ac:dyDescent="0.3">
      <c r="A4" s="646" t="s">
        <v>144</v>
      </c>
      <c r="B4" s="647"/>
      <c r="C4" s="647"/>
      <c r="D4" s="648">
        <v>0</v>
      </c>
      <c r="E4" s="648"/>
      <c r="F4" s="649"/>
      <c r="G4" s="325" t="s">
        <v>146</v>
      </c>
      <c r="H4" s="247" t="s">
        <v>137</v>
      </c>
      <c r="I4" s="315" t="s">
        <v>7</v>
      </c>
      <c r="J4" s="222">
        <v>0.32</v>
      </c>
    </row>
    <row r="5" spans="1:11" x14ac:dyDescent="0.25">
      <c r="A5" s="650" t="s">
        <v>6</v>
      </c>
      <c r="B5" s="651"/>
      <c r="C5" s="651"/>
      <c r="D5" s="651" t="s">
        <v>135</v>
      </c>
      <c r="E5" s="651"/>
      <c r="F5" s="652"/>
      <c r="H5" s="223"/>
      <c r="I5" s="224" t="s">
        <v>8</v>
      </c>
      <c r="J5" s="241">
        <v>0.55000000000000004</v>
      </c>
    </row>
    <row r="6" spans="1:11" x14ac:dyDescent="0.25">
      <c r="A6" s="645" t="s">
        <v>13</v>
      </c>
      <c r="B6" s="530"/>
      <c r="C6" s="530"/>
      <c r="D6" s="239">
        <f>(5*(D17+$D$24)*(((D2-0.035)*100)^3)/(384*$D$10*$D$12)*10)</f>
        <v>0.74012043849689235</v>
      </c>
      <c r="E6" s="239">
        <f>(5*(E17+$D$24)*(((E2-0.035)*100)^3)/(384*$D$10*$D$12)*10)</f>
        <v>0.74012043849689235</v>
      </c>
      <c r="F6" s="240">
        <f>(5*(F17+$D$24)*(((F2-0.035)*100)^3)/(384*$D$10*$D$12)*10)</f>
        <v>0.74012043849689235</v>
      </c>
      <c r="H6" s="218"/>
      <c r="I6" s="315" t="s">
        <v>29</v>
      </c>
      <c r="J6" s="315"/>
    </row>
    <row r="7" spans="1:11" x14ac:dyDescent="0.25">
      <c r="A7" s="645" t="s">
        <v>14</v>
      </c>
      <c r="B7" s="530"/>
      <c r="C7" s="530"/>
      <c r="D7" s="239">
        <f>(5*(D18+$D$24)*(((D2-0.035)*100)^3)/(384*$D$10*$D$12)*10)</f>
        <v>0.83611363507766612</v>
      </c>
      <c r="E7" s="239">
        <f t="shared" ref="E7:F7" si="0">(5*(E18+$D$24)*(((E2-0.035)*100)^3)/(384*$D$10*$D$12)*10)</f>
        <v>0.83611363507766612</v>
      </c>
      <c r="F7" s="240">
        <f t="shared" si="0"/>
        <v>0.83611363507766612</v>
      </c>
      <c r="H7" s="218"/>
      <c r="I7" s="634" t="s">
        <v>32</v>
      </c>
      <c r="J7" s="634"/>
    </row>
    <row r="8" spans="1:11" ht="15.75" thickBot="1" x14ac:dyDescent="0.3">
      <c r="A8" s="635" t="s">
        <v>15</v>
      </c>
      <c r="B8" s="636"/>
      <c r="C8" s="636"/>
      <c r="D8" s="248">
        <f>(5*(D19+$D$24)*(((D2-0.035)*100)^3)/(384*$D$10*$D$12)*10)</f>
        <v>1.0201005951908162</v>
      </c>
      <c r="E8" s="248">
        <f>(5*(E19+$D$24)*(((E2-0.035)*100)^3)/(384*$D$10*$D$12)*10)</f>
        <v>1.0201005951908162</v>
      </c>
      <c r="F8" s="249">
        <f>(5*(F19+$D$24)*(((F2-0.035)*100)^3)/(384*$D$10*$D$12)*10)</f>
        <v>1.0201005951908162</v>
      </c>
      <c r="H8" s="218"/>
      <c r="I8" s="228" t="s">
        <v>33</v>
      </c>
      <c r="J8" s="250">
        <f>0.28*1.03</f>
        <v>0.28840000000000005</v>
      </c>
    </row>
    <row r="9" spans="1:11" ht="15.75" thickBot="1" x14ac:dyDescent="0.3">
      <c r="A9" s="637" t="s">
        <v>139</v>
      </c>
      <c r="B9" s="638"/>
      <c r="C9" s="638"/>
      <c r="D9" s="289">
        <f>D2/0.5</f>
        <v>4</v>
      </c>
      <c r="E9" s="289">
        <f>E2/0.5</f>
        <v>4</v>
      </c>
      <c r="F9" s="290">
        <f>F2/0.5</f>
        <v>4</v>
      </c>
      <c r="G9" s="316"/>
      <c r="H9" s="218"/>
      <c r="I9" s="190" t="s">
        <v>34</v>
      </c>
      <c r="J9" s="251">
        <f>(1.16*100)/(1000^2)*2690</f>
        <v>0.31203999999999998</v>
      </c>
    </row>
    <row r="10" spans="1:11" x14ac:dyDescent="0.25">
      <c r="A10" s="639" t="s">
        <v>30</v>
      </c>
      <c r="B10" s="640"/>
      <c r="C10" s="640"/>
      <c r="D10" s="641">
        <f>6.83*10^5</f>
        <v>683000</v>
      </c>
      <c r="E10" s="641"/>
      <c r="F10" s="642"/>
      <c r="G10" s="225"/>
      <c r="I10" s="320" t="s">
        <v>117</v>
      </c>
      <c r="J10" s="321">
        <f>(1.64*100)/(1000^2)*2690</f>
        <v>0.44116</v>
      </c>
    </row>
    <row r="11" spans="1:11" ht="15" customHeight="1" x14ac:dyDescent="0.25">
      <c r="A11" s="405" t="s">
        <v>25</v>
      </c>
      <c r="B11" s="406"/>
      <c r="C11" s="406"/>
      <c r="D11" s="643">
        <f>J9</f>
        <v>0.31203999999999998</v>
      </c>
      <c r="E11" s="643"/>
      <c r="F11" s="644"/>
      <c r="G11" s="227"/>
    </row>
    <row r="12" spans="1:11" ht="15.75" thickBot="1" x14ac:dyDescent="0.3">
      <c r="A12" s="625" t="s">
        <v>9</v>
      </c>
      <c r="B12" s="626"/>
      <c r="C12" s="626"/>
      <c r="D12" s="627">
        <v>4.8499999999999996</v>
      </c>
      <c r="E12" s="627"/>
      <c r="F12" s="628"/>
      <c r="G12" s="597" t="s">
        <v>148</v>
      </c>
      <c r="H12" s="598"/>
    </row>
    <row r="13" spans="1:11" ht="15" customHeight="1" x14ac:dyDescent="0.25">
      <c r="A13" s="629" t="s">
        <v>10</v>
      </c>
      <c r="B13" s="630"/>
      <c r="C13" s="630"/>
      <c r="D13" s="291">
        <f>((D3+0.3)*(D2-0.035)*$J3*$D$25)</f>
        <v>0.53644500000000006</v>
      </c>
      <c r="E13" s="291">
        <f>(E3+0.3)*(E2-0.035)*$J3*$D$25</f>
        <v>0.53644500000000006</v>
      </c>
      <c r="F13" s="292">
        <f>(F3+0.3)*(F2-0.035)*$J3*$D$25</f>
        <v>0.53644500000000006</v>
      </c>
      <c r="G13" s="599">
        <f>IF($D$4=0,SUM(D13:F13),(SUM(D13:F13))*1.1^$D$4)+$G$16</f>
        <v>3.4488108000000004</v>
      </c>
      <c r="H13" s="600"/>
      <c r="I13" s="631" t="s">
        <v>136</v>
      </c>
      <c r="J13" s="322"/>
      <c r="K13" s="323"/>
    </row>
    <row r="14" spans="1:11" x14ac:dyDescent="0.25">
      <c r="A14" s="617" t="s">
        <v>11</v>
      </c>
      <c r="B14" s="618"/>
      <c r="C14" s="618"/>
      <c r="D14" s="242">
        <f>(D3+0.3)*(D2-0.035)*$J$4*$D$25</f>
        <v>0.85831200000000007</v>
      </c>
      <c r="E14" s="242">
        <f>(E3+0.3)*(E2-0.035)*$J$4*$D$25</f>
        <v>0.85831200000000007</v>
      </c>
      <c r="F14" s="244">
        <f>(F3+0.3)*(F2-0.035)*$J$4*$D$25</f>
        <v>0.85831200000000007</v>
      </c>
      <c r="G14" s="601">
        <f t="shared" ref="G14:G15" si="1">IF($D$4=0,SUM(D14:F14),(SUM(D14:F14))*1.1^$D$4)+$G$16</f>
        <v>4.4144117999999999</v>
      </c>
      <c r="H14" s="602"/>
      <c r="I14" s="632"/>
      <c r="J14" s="323"/>
      <c r="K14" s="323"/>
    </row>
    <row r="15" spans="1:11" ht="15.75" thickBot="1" x14ac:dyDescent="0.3">
      <c r="A15" s="617" t="s">
        <v>12</v>
      </c>
      <c r="B15" s="618"/>
      <c r="C15" s="618"/>
      <c r="D15" s="242">
        <f>(D3+0.3)*(D2-0.035)*$J$5*$D$25</f>
        <v>1.4752237500000001</v>
      </c>
      <c r="E15" s="242">
        <f>(E3+0.3)*(E2-0.035)*$J$5*$D$25</f>
        <v>1.4752237500000001</v>
      </c>
      <c r="F15" s="244">
        <f>(F3+0.3)*(F2-0.035)*$J$5*$D$25</f>
        <v>1.4752237500000001</v>
      </c>
      <c r="G15" s="603">
        <f t="shared" si="1"/>
        <v>6.2651470500000004</v>
      </c>
      <c r="H15" s="604"/>
      <c r="I15" s="633"/>
      <c r="J15" s="323"/>
      <c r="K15" s="323"/>
    </row>
    <row r="16" spans="1:11" x14ac:dyDescent="0.25">
      <c r="A16" s="617" t="s">
        <v>19</v>
      </c>
      <c r="B16" s="618"/>
      <c r="C16" s="618"/>
      <c r="D16" s="242">
        <f>(D2-0.035)*$D$11</f>
        <v>0.6131586</v>
      </c>
      <c r="E16" s="242">
        <f t="shared" ref="E16:F16" si="2">(E2-0.035)*$D$11</f>
        <v>0.6131586</v>
      </c>
      <c r="F16" s="244">
        <f t="shared" si="2"/>
        <v>0.6131586</v>
      </c>
      <c r="G16" s="605">
        <f>SUM(D16:F16)</f>
        <v>1.8394758</v>
      </c>
      <c r="H16" s="606"/>
    </row>
    <row r="17" spans="1:8" x14ac:dyDescent="0.25">
      <c r="A17" s="617" t="s">
        <v>26</v>
      </c>
      <c r="B17" s="618"/>
      <c r="C17" s="618"/>
      <c r="D17" s="242">
        <f>(D13+D16)</f>
        <v>1.1496036000000001</v>
      </c>
      <c r="E17" s="242">
        <f t="shared" ref="E17:F17" si="3">(E13+E16)</f>
        <v>1.1496036000000001</v>
      </c>
      <c r="F17" s="244">
        <f t="shared" si="3"/>
        <v>1.1496036000000001</v>
      </c>
      <c r="G17" s="229"/>
      <c r="H17" s="218"/>
    </row>
    <row r="18" spans="1:8" x14ac:dyDescent="0.25">
      <c r="A18" s="617" t="s">
        <v>27</v>
      </c>
      <c r="B18" s="618"/>
      <c r="C18" s="618"/>
      <c r="D18" s="242">
        <f>(D14+D16)</f>
        <v>1.4714706</v>
      </c>
      <c r="E18" s="242">
        <f t="shared" ref="E18:F18" si="4">(E14+E16)</f>
        <v>1.4714706</v>
      </c>
      <c r="F18" s="244">
        <f t="shared" si="4"/>
        <v>1.4714706</v>
      </c>
      <c r="G18" s="229"/>
      <c r="H18" s="218"/>
    </row>
    <row r="19" spans="1:8" ht="15.75" thickBot="1" x14ac:dyDescent="0.3">
      <c r="A19" s="619" t="s">
        <v>28</v>
      </c>
      <c r="B19" s="620"/>
      <c r="C19" s="620"/>
      <c r="D19" s="245">
        <f>(D15+D16)</f>
        <v>2.0883823499999998</v>
      </c>
      <c r="E19" s="245">
        <f t="shared" ref="E19:F19" si="5">(E15+E16)</f>
        <v>2.0883823499999998</v>
      </c>
      <c r="F19" s="246">
        <f t="shared" si="5"/>
        <v>2.0883823499999998</v>
      </c>
      <c r="G19" s="229"/>
      <c r="H19" s="218"/>
    </row>
    <row r="20" spans="1:8" ht="15.75" thickBot="1" x14ac:dyDescent="0.3"/>
    <row r="21" spans="1:8" x14ac:dyDescent="0.25">
      <c r="A21" s="621" t="s">
        <v>20</v>
      </c>
      <c r="B21" s="622"/>
      <c r="C21" s="622"/>
      <c r="D21" s="623">
        <f>(2.52*100)/(1000^2)</f>
        <v>2.52E-4</v>
      </c>
      <c r="E21" s="623"/>
      <c r="F21" s="624"/>
      <c r="G21" s="225"/>
    </row>
    <row r="22" spans="1:8" x14ac:dyDescent="0.25">
      <c r="A22" s="607" t="s">
        <v>31</v>
      </c>
      <c r="B22" s="608"/>
      <c r="C22" s="608"/>
      <c r="D22" s="609">
        <v>2690</v>
      </c>
      <c r="E22" s="609"/>
      <c r="F22" s="610"/>
      <c r="G22" s="225"/>
    </row>
    <row r="23" spans="1:8" x14ac:dyDescent="0.25">
      <c r="A23" s="607" t="s">
        <v>21</v>
      </c>
      <c r="B23" s="608"/>
      <c r="C23" s="608"/>
      <c r="D23" s="611">
        <f>D22*D21</f>
        <v>0.67788000000000004</v>
      </c>
      <c r="E23" s="611"/>
      <c r="F23" s="612"/>
      <c r="G23" s="236"/>
    </row>
    <row r="24" spans="1:8" ht="15.75" thickBot="1" x14ac:dyDescent="0.3">
      <c r="A24" s="613" t="s">
        <v>22</v>
      </c>
      <c r="B24" s="614"/>
      <c r="C24" s="614"/>
      <c r="D24" s="615">
        <f>(D2-0.035)*(D23)</f>
        <v>1.3320342000000001</v>
      </c>
      <c r="E24" s="615"/>
      <c r="F24" s="616"/>
      <c r="G24" s="237"/>
    </row>
    <row r="25" spans="1:8" ht="15.75" thickBot="1" x14ac:dyDescent="0.3">
      <c r="A25" s="592" t="s">
        <v>121</v>
      </c>
      <c r="B25" s="593"/>
      <c r="C25" s="593"/>
      <c r="D25" s="594">
        <v>1.05</v>
      </c>
      <c r="E25" s="594"/>
      <c r="F25" s="595"/>
      <c r="G25" s="238"/>
    </row>
    <row r="26" spans="1:8" x14ac:dyDescent="0.25">
      <c r="A26" s="151"/>
      <c r="B26" s="151"/>
      <c r="C26" s="151"/>
      <c r="D26" s="231"/>
      <c r="E26" s="232"/>
      <c r="F26" s="232"/>
      <c r="G26" s="232"/>
    </row>
    <row r="27" spans="1:8" x14ac:dyDescent="0.25">
      <c r="A27" s="151"/>
      <c r="B27" s="151"/>
      <c r="C27" s="151"/>
      <c r="D27" s="231"/>
    </row>
    <row r="28" spans="1:8" x14ac:dyDescent="0.25">
      <c r="C28" s="233"/>
    </row>
    <row r="29" spans="1:8" x14ac:dyDescent="0.25">
      <c r="B29" s="234"/>
      <c r="C29" s="234"/>
      <c r="D29" s="234"/>
      <c r="E29" s="234"/>
      <c r="F29" s="234"/>
      <c r="G29" s="234"/>
    </row>
    <row r="30" spans="1:8" x14ac:dyDescent="0.25">
      <c r="B30" s="234"/>
      <c r="C30" s="234"/>
      <c r="D30" s="234"/>
      <c r="E30" s="234"/>
      <c r="F30" s="234"/>
      <c r="G30" s="234"/>
    </row>
    <row r="31" spans="1:8" x14ac:dyDescent="0.25">
      <c r="C31" s="233"/>
    </row>
    <row r="32" spans="1:8" ht="15" customHeight="1" x14ac:dyDescent="0.25">
      <c r="B32" s="596"/>
      <c r="C32" s="596"/>
      <c r="D32" s="596"/>
      <c r="E32" s="596"/>
      <c r="F32" s="319"/>
      <c r="G32" s="319"/>
    </row>
    <row r="33" spans="2:7" x14ac:dyDescent="0.25">
      <c r="B33" s="234"/>
      <c r="C33" s="234"/>
      <c r="D33" s="234"/>
      <c r="E33" s="234"/>
      <c r="F33" s="234"/>
      <c r="G33" s="234"/>
    </row>
    <row r="34" spans="2:7" x14ac:dyDescent="0.25">
      <c r="B34" s="234"/>
      <c r="C34" s="234"/>
      <c r="D34" s="234"/>
      <c r="E34" s="234"/>
      <c r="F34" s="234"/>
      <c r="G34" s="234"/>
    </row>
  </sheetData>
  <mergeCells count="45">
    <mergeCell ref="A1:C1"/>
    <mergeCell ref="I1:J1"/>
    <mergeCell ref="A2:C2"/>
    <mergeCell ref="G2:G3"/>
    <mergeCell ref="H2:H3"/>
    <mergeCell ref="A3:C3"/>
    <mergeCell ref="A4:C4"/>
    <mergeCell ref="D4:F4"/>
    <mergeCell ref="A5:C5"/>
    <mergeCell ref="D5:F5"/>
    <mergeCell ref="A6:C6"/>
    <mergeCell ref="I13:I15"/>
    <mergeCell ref="A14:C14"/>
    <mergeCell ref="A15:C15"/>
    <mergeCell ref="I7:J7"/>
    <mergeCell ref="A8:C8"/>
    <mergeCell ref="A9:C9"/>
    <mergeCell ref="A10:C10"/>
    <mergeCell ref="D10:F10"/>
    <mergeCell ref="A11:C11"/>
    <mergeCell ref="D11:F11"/>
    <mergeCell ref="A7:C7"/>
    <mergeCell ref="A18:C18"/>
    <mergeCell ref="A19:C19"/>
    <mergeCell ref="A21:C21"/>
    <mergeCell ref="D21:F21"/>
    <mergeCell ref="A12:C12"/>
    <mergeCell ref="D12:F12"/>
    <mergeCell ref="A13:C13"/>
    <mergeCell ref="A25:C25"/>
    <mergeCell ref="D25:F25"/>
    <mergeCell ref="B32:E32"/>
    <mergeCell ref="G12:H12"/>
    <mergeCell ref="G13:H13"/>
    <mergeCell ref="G14:H14"/>
    <mergeCell ref="G15:H15"/>
    <mergeCell ref="G16:H16"/>
    <mergeCell ref="A22:C22"/>
    <mergeCell ref="D22:F22"/>
    <mergeCell ref="A23:C23"/>
    <mergeCell ref="D23:F23"/>
    <mergeCell ref="A24:C24"/>
    <mergeCell ref="D24:F24"/>
    <mergeCell ref="A16:C16"/>
    <mergeCell ref="A17:C1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selection activeCell="D23" sqref="A23:E23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9.5703125" style="24" bestFit="1" customWidth="1"/>
    <col min="6" max="6" width="9.7109375" style="17" customWidth="1"/>
    <col min="7" max="7" width="7.28515625" style="24" bestFit="1" customWidth="1"/>
    <col min="8" max="8" width="17.5703125" style="24" bestFit="1" customWidth="1"/>
    <col min="9" max="36" width="3.7109375" style="153" bestFit="1" customWidth="1"/>
    <col min="37" max="16384" width="9.140625" style="24"/>
  </cols>
  <sheetData>
    <row r="1" spans="1:36" ht="15.75" thickBot="1" x14ac:dyDescent="0.3">
      <c r="A1" s="438" t="s">
        <v>36</v>
      </c>
      <c r="B1" s="439"/>
      <c r="C1" s="439"/>
      <c r="D1" s="439"/>
      <c r="E1" s="18" t="s">
        <v>23</v>
      </c>
      <c r="F1" s="19"/>
      <c r="G1" s="373" t="s">
        <v>0</v>
      </c>
      <c r="H1" s="373"/>
    </row>
    <row r="2" spans="1:36" ht="30" customHeight="1" x14ac:dyDescent="0.25">
      <c r="A2" s="379" t="s">
        <v>1</v>
      </c>
      <c r="B2" s="380"/>
      <c r="C2" s="380"/>
      <c r="D2" s="2">
        <v>2.5</v>
      </c>
      <c r="E2" s="381">
        <f>D2*D3</f>
        <v>11</v>
      </c>
      <c r="F2" s="16"/>
      <c r="G2" s="3" t="s">
        <v>2</v>
      </c>
      <c r="H2" s="3" t="s">
        <v>3</v>
      </c>
      <c r="I2" s="580" t="s">
        <v>123</v>
      </c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</row>
    <row r="3" spans="1:36" ht="15.75" thickBot="1" x14ac:dyDescent="0.3">
      <c r="A3" s="383" t="s">
        <v>4</v>
      </c>
      <c r="B3" s="384"/>
      <c r="C3" s="384"/>
      <c r="D3" s="4">
        <v>4.4000000000000004</v>
      </c>
      <c r="E3" s="382"/>
      <c r="F3" s="16"/>
      <c r="G3" s="5" t="s">
        <v>5</v>
      </c>
      <c r="H3" s="25">
        <v>0.2</v>
      </c>
      <c r="I3" s="591" t="s">
        <v>16</v>
      </c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</row>
    <row r="4" spans="1:36" x14ac:dyDescent="0.25">
      <c r="A4" s="446" t="s">
        <v>6</v>
      </c>
      <c r="B4" s="447"/>
      <c r="C4" s="447"/>
      <c r="D4" s="447" t="s">
        <v>24</v>
      </c>
      <c r="E4" s="532"/>
      <c r="F4" s="1"/>
      <c r="G4" s="22" t="s">
        <v>7</v>
      </c>
      <c r="H4" s="26">
        <v>0.32</v>
      </c>
      <c r="I4" s="157"/>
      <c r="J4" s="158">
        <v>0.4</v>
      </c>
      <c r="K4" s="158">
        <v>0.5</v>
      </c>
      <c r="L4" s="158">
        <v>0.6</v>
      </c>
      <c r="M4" s="158">
        <v>0.7</v>
      </c>
      <c r="N4" s="158">
        <v>0.8</v>
      </c>
      <c r="O4" s="158">
        <v>0.9</v>
      </c>
      <c r="P4" s="158">
        <v>1</v>
      </c>
      <c r="Q4" s="158">
        <v>1.1000000000000001</v>
      </c>
      <c r="R4" s="158">
        <v>1.2</v>
      </c>
      <c r="S4" s="158">
        <v>1.3</v>
      </c>
      <c r="T4" s="158">
        <v>1.4</v>
      </c>
      <c r="U4" s="158">
        <v>1.5</v>
      </c>
      <c r="V4" s="158">
        <v>1.6</v>
      </c>
      <c r="W4" s="158">
        <v>1.7</v>
      </c>
      <c r="X4" s="158">
        <v>1.8</v>
      </c>
      <c r="Y4" s="158">
        <v>1.9</v>
      </c>
      <c r="Z4" s="158">
        <v>2</v>
      </c>
      <c r="AA4" s="158">
        <v>2.1</v>
      </c>
      <c r="AB4" s="158">
        <v>2.2000000000000002</v>
      </c>
      <c r="AC4" s="158">
        <v>2.2999999999999998</v>
      </c>
      <c r="AD4" s="158">
        <v>2.4</v>
      </c>
      <c r="AE4" s="158">
        <v>2.5</v>
      </c>
      <c r="AF4" s="158">
        <v>2.6</v>
      </c>
      <c r="AG4" s="158">
        <v>2.7</v>
      </c>
      <c r="AH4" s="158">
        <v>2.8</v>
      </c>
      <c r="AI4" s="158">
        <v>2.9</v>
      </c>
      <c r="AJ4" s="159">
        <v>3</v>
      </c>
    </row>
    <row r="5" spans="1:36" x14ac:dyDescent="0.25">
      <c r="A5" s="393" t="s">
        <v>13</v>
      </c>
      <c r="B5" s="394"/>
      <c r="C5" s="394"/>
      <c r="D5" s="533">
        <f>(5*(D15+$D$22)*((($D$2-0.035)*100)^3)/(384*$D$8*$D$10)*10)</f>
        <v>3.0564032134195096</v>
      </c>
      <c r="E5" s="534"/>
      <c r="F5" s="535">
        <f>D2/0.5</f>
        <v>5</v>
      </c>
      <c r="G5" s="6" t="s">
        <v>8</v>
      </c>
      <c r="H5" s="138">
        <v>0.55000000000000004</v>
      </c>
      <c r="I5" s="175">
        <v>0.4</v>
      </c>
      <c r="J5" s="112"/>
      <c r="K5" s="112"/>
      <c r="L5" s="112"/>
      <c r="M5" s="112"/>
      <c r="N5" s="112"/>
      <c r="O5" s="112"/>
      <c r="P5" s="112"/>
      <c r="Q5" s="112"/>
      <c r="R5" s="161"/>
      <c r="S5" s="161"/>
      <c r="T5" s="161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52"/>
    </row>
    <row r="6" spans="1:36" x14ac:dyDescent="0.25">
      <c r="A6" s="393" t="s">
        <v>14</v>
      </c>
      <c r="B6" s="394"/>
      <c r="C6" s="394"/>
      <c r="D6" s="533">
        <f>(5*(D16+$D$22)*((($D$2-0.035)*100)^3)/(384*$D$8*$D$10)*10)</f>
        <v>3.9158370242621499</v>
      </c>
      <c r="E6" s="534"/>
      <c r="F6" s="535"/>
      <c r="G6" s="22" t="s">
        <v>29</v>
      </c>
      <c r="H6" s="28"/>
      <c r="I6" s="175">
        <v>0.6</v>
      </c>
      <c r="J6" s="112"/>
      <c r="K6" s="112"/>
      <c r="L6" s="112"/>
      <c r="M6" s="112"/>
      <c r="N6" s="112"/>
      <c r="O6" s="164"/>
      <c r="P6" s="112"/>
      <c r="Q6" s="112"/>
      <c r="R6" s="161"/>
      <c r="S6" s="161"/>
      <c r="T6" s="161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52"/>
    </row>
    <row r="7" spans="1:36" ht="15.75" thickBot="1" x14ac:dyDescent="0.3">
      <c r="A7" s="397" t="s">
        <v>15</v>
      </c>
      <c r="B7" s="398"/>
      <c r="C7" s="398"/>
      <c r="D7" s="536">
        <f>(5*(D17+$D$22)*((($D$2-0.035)*100)^3)/(384*$D$8*$D$10)*10)</f>
        <v>5.5630851617105428</v>
      </c>
      <c r="E7" s="537"/>
      <c r="F7" s="535"/>
      <c r="I7" s="175">
        <v>0.8</v>
      </c>
      <c r="J7" s="112"/>
      <c r="K7" s="112"/>
      <c r="L7" s="112"/>
      <c r="M7" s="112"/>
      <c r="N7" s="112"/>
      <c r="O7" s="112"/>
      <c r="P7" s="112"/>
      <c r="Q7" s="112"/>
      <c r="R7" s="161"/>
      <c r="S7" s="161"/>
      <c r="T7" s="161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52"/>
    </row>
    <row r="8" spans="1:36" x14ac:dyDescent="0.25">
      <c r="A8" s="488" t="s">
        <v>30</v>
      </c>
      <c r="B8" s="489"/>
      <c r="C8" s="489"/>
      <c r="D8" s="589">
        <f>6.83*10^5</f>
        <v>683000</v>
      </c>
      <c r="E8" s="590"/>
      <c r="I8" s="175">
        <v>1</v>
      </c>
      <c r="J8" s="112"/>
      <c r="K8" s="112"/>
      <c r="L8" s="112"/>
      <c r="M8" s="112"/>
      <c r="N8" s="112"/>
      <c r="O8" s="112"/>
      <c r="P8" s="112"/>
      <c r="Q8" s="112"/>
      <c r="R8" s="161"/>
      <c r="S8" s="161"/>
      <c r="T8" s="161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52"/>
    </row>
    <row r="9" spans="1:36" ht="15" customHeight="1" x14ac:dyDescent="0.25">
      <c r="A9" s="401" t="s">
        <v>25</v>
      </c>
      <c r="B9" s="402"/>
      <c r="C9" s="402"/>
      <c r="D9" s="664">
        <f>H12</f>
        <v>0.44116</v>
      </c>
      <c r="E9" s="665"/>
      <c r="G9" s="373" t="s">
        <v>32</v>
      </c>
      <c r="H9" s="572"/>
      <c r="I9" s="175">
        <v>1.2</v>
      </c>
      <c r="J9" s="112"/>
      <c r="K9" s="112"/>
      <c r="L9" s="112"/>
      <c r="M9" s="112"/>
      <c r="N9" s="112"/>
      <c r="O9" s="112"/>
      <c r="P9" s="112"/>
      <c r="Q9" s="112"/>
      <c r="R9" s="161"/>
      <c r="S9" s="161"/>
      <c r="T9" s="161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52"/>
    </row>
    <row r="10" spans="1:36" x14ac:dyDescent="0.25">
      <c r="A10" s="405" t="s">
        <v>9</v>
      </c>
      <c r="B10" s="406"/>
      <c r="C10" s="406"/>
      <c r="D10" s="587">
        <v>4.8499999999999996</v>
      </c>
      <c r="E10" s="588"/>
      <c r="G10" s="20" t="s">
        <v>33</v>
      </c>
      <c r="H10" s="27">
        <f>0.28*1.03</f>
        <v>0.28840000000000005</v>
      </c>
      <c r="I10" s="175">
        <v>1.4</v>
      </c>
      <c r="J10" s="166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52"/>
    </row>
    <row r="11" spans="1:36" x14ac:dyDescent="0.25">
      <c r="A11" s="409" t="s">
        <v>10</v>
      </c>
      <c r="B11" s="410"/>
      <c r="C11" s="410"/>
      <c r="D11" s="411">
        <f>($D$3+0.3)*($D$2-0.035)*H3*D23</f>
        <v>2.4329550000000002</v>
      </c>
      <c r="E11" s="412"/>
      <c r="G11" s="23" t="s">
        <v>34</v>
      </c>
      <c r="H11" s="27">
        <f>(1.16*100)/(1000^2)*2690</f>
        <v>0.31203999999999998</v>
      </c>
      <c r="I11" s="175">
        <v>1.6</v>
      </c>
      <c r="J11" s="166"/>
      <c r="K11" s="166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52"/>
    </row>
    <row r="12" spans="1:36" x14ac:dyDescent="0.25">
      <c r="A12" s="409" t="s">
        <v>11</v>
      </c>
      <c r="B12" s="410"/>
      <c r="C12" s="410"/>
      <c r="D12" s="411">
        <f>($D$3+0.3)*($D$2-0.035)*H4*D23</f>
        <v>3.892728</v>
      </c>
      <c r="E12" s="412"/>
      <c r="G12" s="29" t="s">
        <v>117</v>
      </c>
      <c r="H12" s="143">
        <f>(1.64*100)/(1000^2)*2690</f>
        <v>0.44116</v>
      </c>
      <c r="I12" s="175">
        <v>1.8</v>
      </c>
      <c r="J12" s="166"/>
      <c r="K12" s="166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52"/>
    </row>
    <row r="13" spans="1:36" x14ac:dyDescent="0.25">
      <c r="A13" s="409" t="s">
        <v>12</v>
      </c>
      <c r="B13" s="410"/>
      <c r="C13" s="410"/>
      <c r="D13" s="411">
        <f>($D$3+0.3)*($D$2-0.035)*H5*D23</f>
        <v>6.6906262500000011</v>
      </c>
      <c r="E13" s="412"/>
      <c r="I13" s="175">
        <v>2</v>
      </c>
      <c r="J13" s="166"/>
      <c r="K13" s="166"/>
      <c r="L13" s="166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52"/>
    </row>
    <row r="14" spans="1:36" ht="15.75" thickBot="1" x14ac:dyDescent="0.3">
      <c r="A14" s="409" t="s">
        <v>19</v>
      </c>
      <c r="B14" s="410"/>
      <c r="C14" s="410"/>
      <c r="D14" s="411">
        <f>(D2-0.035)*D9</f>
        <v>1.0874594</v>
      </c>
      <c r="E14" s="412"/>
      <c r="I14" s="175">
        <v>2.2000000000000002</v>
      </c>
      <c r="J14" s="166"/>
      <c r="K14" s="166"/>
      <c r="L14" s="166"/>
      <c r="M14" s="166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52"/>
    </row>
    <row r="15" spans="1:36" x14ac:dyDescent="0.25">
      <c r="A15" s="409" t="s">
        <v>26</v>
      </c>
      <c r="B15" s="410"/>
      <c r="C15" s="410"/>
      <c r="D15" s="411">
        <f>(D11+$D$14)</f>
        <v>3.5204143999999999</v>
      </c>
      <c r="E15" s="412"/>
      <c r="F15" s="540" t="s">
        <v>127</v>
      </c>
      <c r="G15" s="541"/>
      <c r="I15" s="175">
        <v>2.4</v>
      </c>
      <c r="J15" s="166"/>
      <c r="K15" s="166"/>
      <c r="L15" s="166"/>
      <c r="M15" s="166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52"/>
    </row>
    <row r="16" spans="1:36" x14ac:dyDescent="0.25">
      <c r="A16" s="409" t="s">
        <v>27</v>
      </c>
      <c r="B16" s="410"/>
      <c r="C16" s="410"/>
      <c r="D16" s="411">
        <f>(D12+$D$14)</f>
        <v>4.9801874000000002</v>
      </c>
      <c r="E16" s="412"/>
      <c r="F16" s="542"/>
      <c r="G16" s="543"/>
      <c r="I16" s="175">
        <v>2.6</v>
      </c>
      <c r="J16" s="166"/>
      <c r="K16" s="166"/>
      <c r="L16" s="166"/>
      <c r="M16" s="166"/>
      <c r="N16" s="166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52"/>
    </row>
    <row r="17" spans="1:36" ht="15.75" thickBot="1" x14ac:dyDescent="0.3">
      <c r="A17" s="419" t="s">
        <v>28</v>
      </c>
      <c r="B17" s="420"/>
      <c r="C17" s="420"/>
      <c r="D17" s="421">
        <f>(D13+$D$14)</f>
        <v>7.7780856500000013</v>
      </c>
      <c r="E17" s="422"/>
      <c r="F17" s="544"/>
      <c r="G17" s="545"/>
      <c r="I17" s="175">
        <v>2.8</v>
      </c>
      <c r="J17" s="166"/>
      <c r="K17" s="166"/>
      <c r="L17" s="166"/>
      <c r="M17" s="166"/>
      <c r="N17" s="166"/>
      <c r="O17" s="166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52"/>
    </row>
    <row r="18" spans="1:36" ht="15.75" thickBot="1" x14ac:dyDescent="0.3">
      <c r="I18" s="175">
        <v>3</v>
      </c>
      <c r="J18" s="166"/>
      <c r="K18" s="166"/>
      <c r="L18" s="166"/>
      <c r="M18" s="166"/>
      <c r="N18" s="166"/>
      <c r="O18" s="166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52"/>
    </row>
    <row r="19" spans="1:36" x14ac:dyDescent="0.25">
      <c r="A19" s="423" t="s">
        <v>20</v>
      </c>
      <c r="B19" s="424"/>
      <c r="C19" s="424"/>
      <c r="D19" s="425">
        <f>(2.52*100)/(1000^2)</f>
        <v>2.52E-4</v>
      </c>
      <c r="E19" s="426"/>
      <c r="I19" s="175">
        <v>3.2</v>
      </c>
      <c r="J19" s="166"/>
      <c r="K19" s="166"/>
      <c r="L19" s="166"/>
      <c r="M19" s="166"/>
      <c r="N19" s="166"/>
      <c r="O19" s="166"/>
      <c r="P19" s="166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52"/>
    </row>
    <row r="20" spans="1:36" x14ac:dyDescent="0.25">
      <c r="A20" s="427" t="s">
        <v>31</v>
      </c>
      <c r="B20" s="428"/>
      <c r="C20" s="428"/>
      <c r="D20" s="583">
        <v>2690</v>
      </c>
      <c r="E20" s="584"/>
      <c r="I20" s="175">
        <v>3.4</v>
      </c>
      <c r="J20" s="166"/>
      <c r="K20" s="166"/>
      <c r="L20" s="166"/>
      <c r="M20" s="166"/>
      <c r="N20" s="166"/>
      <c r="O20" s="166"/>
      <c r="P20" s="166"/>
      <c r="Q20" s="166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52"/>
    </row>
    <row r="21" spans="1:36" x14ac:dyDescent="0.25">
      <c r="A21" s="427" t="s">
        <v>21</v>
      </c>
      <c r="B21" s="428"/>
      <c r="C21" s="428"/>
      <c r="D21" s="585">
        <f>D20*D19</f>
        <v>0.67788000000000004</v>
      </c>
      <c r="E21" s="586"/>
      <c r="I21" s="175">
        <v>3.6</v>
      </c>
      <c r="J21" s="166"/>
      <c r="K21" s="166"/>
      <c r="L21" s="166"/>
      <c r="M21" s="166"/>
      <c r="N21" s="166"/>
      <c r="O21" s="166"/>
      <c r="P21" s="166"/>
      <c r="Q21" s="166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52"/>
    </row>
    <row r="22" spans="1:36" ht="15.75" thickBot="1" x14ac:dyDescent="0.3">
      <c r="A22" s="433" t="s">
        <v>22</v>
      </c>
      <c r="B22" s="434"/>
      <c r="C22" s="434"/>
      <c r="D22" s="662">
        <f>(D2-0.035)*(D21)</f>
        <v>1.6709742000000001</v>
      </c>
      <c r="E22" s="663"/>
      <c r="I22" s="175">
        <v>3.8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52"/>
    </row>
    <row r="23" spans="1:36" ht="15.75" thickBot="1" x14ac:dyDescent="0.3">
      <c r="A23" s="433" t="s">
        <v>121</v>
      </c>
      <c r="B23" s="434"/>
      <c r="C23" s="434"/>
      <c r="D23" s="560">
        <v>1.05</v>
      </c>
      <c r="E23" s="561"/>
      <c r="I23" s="175">
        <v>4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91"/>
    </row>
    <row r="24" spans="1:36" x14ac:dyDescent="0.25">
      <c r="A24" s="151"/>
      <c r="B24" s="151"/>
      <c r="C24" s="151"/>
      <c r="D24" s="12"/>
      <c r="E24" s="13"/>
      <c r="I24" s="175">
        <v>4.2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91"/>
    </row>
    <row r="25" spans="1:36" x14ac:dyDescent="0.25">
      <c r="A25" s="151"/>
      <c r="B25" s="151"/>
      <c r="C25" s="151"/>
      <c r="D25" s="12"/>
      <c r="I25" s="175">
        <v>4.4000000000000004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91"/>
    </row>
    <row r="26" spans="1:36" ht="15.75" thickBot="1" x14ac:dyDescent="0.3">
      <c r="C26" s="7"/>
      <c r="I26" s="194">
        <v>4.5</v>
      </c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3"/>
    </row>
    <row r="27" spans="1:36" ht="15.75" thickBot="1" x14ac:dyDescent="0.3">
      <c r="B27" s="21"/>
      <c r="C27" s="21"/>
      <c r="D27" s="21"/>
      <c r="E27" s="21"/>
      <c r="I27" s="591" t="s">
        <v>17</v>
      </c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  <c r="AC27" s="577"/>
      <c r="AD27" s="577"/>
      <c r="AE27" s="577"/>
      <c r="AF27" s="577"/>
      <c r="AG27" s="577"/>
      <c r="AH27" s="577"/>
      <c r="AI27" s="577"/>
      <c r="AJ27" s="577"/>
    </row>
    <row r="28" spans="1:36" x14ac:dyDescent="0.25">
      <c r="B28" s="21"/>
      <c r="C28" s="21"/>
      <c r="D28" s="21"/>
      <c r="E28" s="21"/>
      <c r="I28" s="157"/>
      <c r="J28" s="158">
        <v>0.4</v>
      </c>
      <c r="K28" s="158">
        <v>0.5</v>
      </c>
      <c r="L28" s="158">
        <v>0.6</v>
      </c>
      <c r="M28" s="158">
        <v>0.7</v>
      </c>
      <c r="N28" s="158">
        <v>0.8</v>
      </c>
      <c r="O28" s="158">
        <v>0.9</v>
      </c>
      <c r="P28" s="158">
        <v>1</v>
      </c>
      <c r="Q28" s="158">
        <v>1.1000000000000001</v>
      </c>
      <c r="R28" s="158">
        <v>1.2</v>
      </c>
      <c r="S28" s="158">
        <v>1.3</v>
      </c>
      <c r="T28" s="158">
        <v>1.4</v>
      </c>
      <c r="U28" s="158">
        <v>1.5</v>
      </c>
      <c r="V28" s="158">
        <v>1.6</v>
      </c>
      <c r="W28" s="158">
        <v>1.7</v>
      </c>
      <c r="X28" s="158">
        <v>1.8</v>
      </c>
      <c r="Y28" s="158">
        <v>1.9</v>
      </c>
      <c r="Z28" s="158">
        <v>2</v>
      </c>
      <c r="AA28" s="158">
        <v>2.1</v>
      </c>
      <c r="AB28" s="158">
        <v>2.2000000000000002</v>
      </c>
      <c r="AC28" s="158">
        <v>2.2999999999999998</v>
      </c>
      <c r="AD28" s="158">
        <v>2.4</v>
      </c>
      <c r="AE28" s="158">
        <v>2.5</v>
      </c>
      <c r="AF28" s="158">
        <v>2.6</v>
      </c>
      <c r="AG28" s="158">
        <v>2.7</v>
      </c>
      <c r="AH28" s="158">
        <v>2.8</v>
      </c>
      <c r="AI28" s="158">
        <v>2.9</v>
      </c>
      <c r="AJ28" s="159">
        <v>3</v>
      </c>
    </row>
    <row r="29" spans="1:36" x14ac:dyDescent="0.25">
      <c r="C29" s="7"/>
      <c r="I29" s="175">
        <v>0.4</v>
      </c>
      <c r="J29" s="112"/>
      <c r="K29" s="112"/>
      <c r="L29" s="112"/>
      <c r="M29" s="112"/>
      <c r="N29" s="112"/>
      <c r="O29" s="112"/>
      <c r="P29" s="112"/>
      <c r="Q29" s="112"/>
      <c r="R29" s="161"/>
      <c r="S29" s="161"/>
      <c r="T29" s="161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52"/>
    </row>
    <row r="30" spans="1:36" ht="15" customHeight="1" x14ac:dyDescent="0.25">
      <c r="B30" s="548"/>
      <c r="C30" s="548"/>
      <c r="D30" s="548"/>
      <c r="E30" s="548"/>
      <c r="I30" s="175">
        <v>0.6</v>
      </c>
      <c r="J30" s="112"/>
      <c r="K30" s="112"/>
      <c r="L30" s="112"/>
      <c r="M30" s="112"/>
      <c r="N30" s="112"/>
      <c r="O30" s="164"/>
      <c r="P30" s="112"/>
      <c r="Q30" s="112"/>
      <c r="R30" s="161"/>
      <c r="S30" s="161"/>
      <c r="T30" s="161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52"/>
    </row>
    <row r="31" spans="1:36" x14ac:dyDescent="0.25">
      <c r="B31" s="21"/>
      <c r="C31" s="21"/>
      <c r="D31" s="21"/>
      <c r="E31" s="21"/>
      <c r="I31" s="175">
        <v>0.8</v>
      </c>
      <c r="J31" s="112"/>
      <c r="K31" s="112"/>
      <c r="L31" s="112"/>
      <c r="M31" s="112"/>
      <c r="N31" s="112"/>
      <c r="O31" s="112"/>
      <c r="P31" s="112"/>
      <c r="Q31" s="112"/>
      <c r="R31" s="161"/>
      <c r="S31" s="161"/>
      <c r="T31" s="161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52"/>
    </row>
    <row r="32" spans="1:36" x14ac:dyDescent="0.25">
      <c r="B32" s="21"/>
      <c r="C32" s="21"/>
      <c r="D32" s="21"/>
      <c r="E32" s="21"/>
      <c r="I32" s="175">
        <v>1</v>
      </c>
      <c r="J32" s="112"/>
      <c r="K32" s="112"/>
      <c r="L32" s="112"/>
      <c r="M32" s="112"/>
      <c r="N32" s="112"/>
      <c r="O32" s="112"/>
      <c r="P32" s="112"/>
      <c r="Q32" s="112"/>
      <c r="R32" s="161"/>
      <c r="S32" s="161"/>
      <c r="T32" s="161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52"/>
    </row>
    <row r="33" spans="9:36" x14ac:dyDescent="0.25">
      <c r="I33" s="175">
        <v>1.2</v>
      </c>
      <c r="J33" s="112"/>
      <c r="K33" s="112"/>
      <c r="L33" s="112"/>
      <c r="M33" s="112"/>
      <c r="N33" s="112"/>
      <c r="O33" s="112"/>
      <c r="P33" s="112"/>
      <c r="Q33" s="112"/>
      <c r="R33" s="161"/>
      <c r="S33" s="161"/>
      <c r="T33" s="161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52"/>
    </row>
    <row r="34" spans="9:36" x14ac:dyDescent="0.25">
      <c r="I34" s="175">
        <v>1.4</v>
      </c>
      <c r="J34" s="166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52"/>
    </row>
    <row r="35" spans="9:36" x14ac:dyDescent="0.25">
      <c r="I35" s="175">
        <v>1.6</v>
      </c>
      <c r="J35" s="166"/>
      <c r="K35" s="166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52"/>
    </row>
    <row r="36" spans="9:36" x14ac:dyDescent="0.25">
      <c r="I36" s="175">
        <v>1.8</v>
      </c>
      <c r="J36" s="166"/>
      <c r="K36" s="166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52"/>
    </row>
    <row r="37" spans="9:36" x14ac:dyDescent="0.25">
      <c r="I37" s="175">
        <v>2</v>
      </c>
      <c r="J37" s="166"/>
      <c r="K37" s="166"/>
      <c r="L37" s="16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52"/>
    </row>
    <row r="38" spans="9:36" x14ac:dyDescent="0.25">
      <c r="I38" s="175">
        <v>2.2000000000000002</v>
      </c>
      <c r="J38" s="166"/>
      <c r="K38" s="166"/>
      <c r="L38" s="166"/>
      <c r="M38" s="166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52"/>
    </row>
    <row r="39" spans="9:36" x14ac:dyDescent="0.25">
      <c r="I39" s="175">
        <v>2.4</v>
      </c>
      <c r="J39" s="166"/>
      <c r="K39" s="166"/>
      <c r="L39" s="166"/>
      <c r="M39" s="166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91"/>
    </row>
    <row r="40" spans="9:36" x14ac:dyDescent="0.25">
      <c r="I40" s="175">
        <v>2.6</v>
      </c>
      <c r="J40" s="166"/>
      <c r="K40" s="166"/>
      <c r="L40" s="166"/>
      <c r="M40" s="166"/>
      <c r="N40" s="166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91"/>
    </row>
    <row r="41" spans="9:36" x14ac:dyDescent="0.25">
      <c r="I41" s="175">
        <v>2.8</v>
      </c>
      <c r="J41" s="166"/>
      <c r="K41" s="166"/>
      <c r="L41" s="166"/>
      <c r="M41" s="166"/>
      <c r="N41" s="166"/>
      <c r="O41" s="166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91"/>
    </row>
    <row r="42" spans="9:36" x14ac:dyDescent="0.25">
      <c r="I42" s="175">
        <v>3</v>
      </c>
      <c r="J42" s="166"/>
      <c r="K42" s="166"/>
      <c r="L42" s="166"/>
      <c r="M42" s="166"/>
      <c r="N42" s="166"/>
      <c r="O42" s="166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91"/>
    </row>
    <row r="43" spans="9:36" x14ac:dyDescent="0.25">
      <c r="I43" s="175">
        <v>3.2</v>
      </c>
      <c r="J43" s="166"/>
      <c r="K43" s="166"/>
      <c r="L43" s="166"/>
      <c r="M43" s="166"/>
      <c r="N43" s="166"/>
      <c r="O43" s="166"/>
      <c r="P43" s="166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66"/>
      <c r="AJ43" s="191"/>
    </row>
    <row r="44" spans="9:36" x14ac:dyDescent="0.25">
      <c r="I44" s="175">
        <v>3.4</v>
      </c>
      <c r="J44" s="166"/>
      <c r="K44" s="166"/>
      <c r="L44" s="166"/>
      <c r="M44" s="166"/>
      <c r="N44" s="166"/>
      <c r="O44" s="166"/>
      <c r="P44" s="166"/>
      <c r="Q44" s="166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66"/>
      <c r="AJ44" s="191"/>
    </row>
    <row r="45" spans="9:36" x14ac:dyDescent="0.25">
      <c r="I45" s="175">
        <v>3.6</v>
      </c>
      <c r="J45" s="166"/>
      <c r="K45" s="166"/>
      <c r="L45" s="166"/>
      <c r="M45" s="166"/>
      <c r="N45" s="166"/>
      <c r="O45" s="166"/>
      <c r="P45" s="166"/>
      <c r="Q45" s="166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66"/>
      <c r="AJ45" s="191"/>
    </row>
    <row r="46" spans="9:36" x14ac:dyDescent="0.25">
      <c r="I46" s="175">
        <v>3.8</v>
      </c>
      <c r="J46" s="166"/>
      <c r="K46" s="166"/>
      <c r="L46" s="166"/>
      <c r="M46" s="166"/>
      <c r="N46" s="166"/>
      <c r="O46" s="166"/>
      <c r="P46" s="166"/>
      <c r="Q46" s="166"/>
      <c r="R46" s="166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66"/>
      <c r="AJ46" s="191"/>
    </row>
    <row r="47" spans="9:36" x14ac:dyDescent="0.25">
      <c r="I47" s="175">
        <v>4</v>
      </c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66"/>
      <c r="AI47" s="166"/>
      <c r="AJ47" s="191"/>
    </row>
    <row r="48" spans="9:36" x14ac:dyDescent="0.25">
      <c r="I48" s="175">
        <v>4.2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66"/>
      <c r="AI48" s="166"/>
      <c r="AJ48" s="191"/>
    </row>
    <row r="49" spans="9:36" x14ac:dyDescent="0.25">
      <c r="I49" s="175">
        <v>4.4000000000000004</v>
      </c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66"/>
      <c r="AI49" s="166"/>
      <c r="AJ49" s="191"/>
    </row>
    <row r="50" spans="9:36" ht="15.75" thickBot="1" x14ac:dyDescent="0.3">
      <c r="I50" s="194">
        <v>4.5</v>
      </c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74"/>
      <c r="AI50" s="174"/>
      <c r="AJ50" s="193"/>
    </row>
    <row r="51" spans="9:36" ht="15.75" thickBot="1" x14ac:dyDescent="0.3">
      <c r="I51" s="591" t="s">
        <v>18</v>
      </c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  <c r="AC51" s="577"/>
      <c r="AD51" s="577"/>
      <c r="AE51" s="577"/>
      <c r="AF51" s="577"/>
      <c r="AG51" s="577"/>
      <c r="AH51" s="577"/>
      <c r="AI51" s="577"/>
      <c r="AJ51" s="577"/>
    </row>
    <row r="52" spans="9:36" x14ac:dyDescent="0.25">
      <c r="I52" s="157"/>
      <c r="J52" s="158">
        <v>0.4</v>
      </c>
      <c r="K52" s="158">
        <v>0.5</v>
      </c>
      <c r="L52" s="158">
        <v>0.6</v>
      </c>
      <c r="M52" s="158">
        <v>0.7</v>
      </c>
      <c r="N52" s="158">
        <v>0.8</v>
      </c>
      <c r="O52" s="158">
        <v>0.9</v>
      </c>
      <c r="P52" s="158">
        <v>1</v>
      </c>
      <c r="Q52" s="158">
        <v>1.1000000000000001</v>
      </c>
      <c r="R52" s="158">
        <v>1.2</v>
      </c>
      <c r="S52" s="158">
        <v>1.3</v>
      </c>
      <c r="T52" s="158">
        <v>1.4</v>
      </c>
      <c r="U52" s="158">
        <v>1.5</v>
      </c>
      <c r="V52" s="158">
        <v>1.6</v>
      </c>
      <c r="W52" s="158">
        <v>1.7</v>
      </c>
      <c r="X52" s="158">
        <v>1.8</v>
      </c>
      <c r="Y52" s="158">
        <v>1.9</v>
      </c>
      <c r="Z52" s="158">
        <v>2</v>
      </c>
      <c r="AA52" s="158">
        <v>2.1</v>
      </c>
      <c r="AB52" s="158">
        <v>2.2000000000000002</v>
      </c>
      <c r="AC52" s="158">
        <v>2.2999999999999998</v>
      </c>
      <c r="AD52" s="158">
        <v>2.4</v>
      </c>
      <c r="AE52" s="158">
        <v>2.5</v>
      </c>
      <c r="AF52" s="158">
        <v>2.6</v>
      </c>
      <c r="AG52" s="158">
        <v>2.7</v>
      </c>
      <c r="AH52" s="158">
        <v>2.8</v>
      </c>
      <c r="AI52" s="158">
        <v>2.9</v>
      </c>
      <c r="AJ52" s="159">
        <v>3</v>
      </c>
    </row>
    <row r="53" spans="9:36" x14ac:dyDescent="0.25">
      <c r="I53" s="175">
        <v>0.4</v>
      </c>
      <c r="J53" s="112"/>
      <c r="K53" s="112"/>
      <c r="L53" s="112"/>
      <c r="M53" s="112"/>
      <c r="N53" s="112"/>
      <c r="O53" s="112"/>
      <c r="P53" s="112"/>
      <c r="Q53" s="112"/>
      <c r="R53" s="161"/>
      <c r="S53" s="161"/>
      <c r="T53" s="161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52"/>
    </row>
    <row r="54" spans="9:36" x14ac:dyDescent="0.25">
      <c r="I54" s="175">
        <v>0.6</v>
      </c>
      <c r="J54" s="112"/>
      <c r="K54" s="112"/>
      <c r="L54" s="112"/>
      <c r="M54" s="112"/>
      <c r="N54" s="112"/>
      <c r="O54" s="164"/>
      <c r="P54" s="112"/>
      <c r="Q54" s="112"/>
      <c r="R54" s="161"/>
      <c r="S54" s="161"/>
      <c r="T54" s="161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52"/>
    </row>
    <row r="55" spans="9:36" x14ac:dyDescent="0.25">
      <c r="I55" s="175">
        <v>0.8</v>
      </c>
      <c r="J55" s="112"/>
      <c r="K55" s="112"/>
      <c r="L55" s="112"/>
      <c r="M55" s="112"/>
      <c r="N55" s="112"/>
      <c r="O55" s="112"/>
      <c r="P55" s="112"/>
      <c r="Q55" s="112"/>
      <c r="R55" s="161"/>
      <c r="S55" s="161"/>
      <c r="T55" s="161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52"/>
    </row>
    <row r="56" spans="9:36" x14ac:dyDescent="0.25">
      <c r="I56" s="175">
        <v>1</v>
      </c>
      <c r="J56" s="112"/>
      <c r="K56" s="112"/>
      <c r="L56" s="112"/>
      <c r="M56" s="112"/>
      <c r="N56" s="112"/>
      <c r="O56" s="112"/>
      <c r="P56" s="112"/>
      <c r="Q56" s="112"/>
      <c r="R56" s="161"/>
      <c r="S56" s="161"/>
      <c r="T56" s="161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52"/>
    </row>
    <row r="57" spans="9:36" x14ac:dyDescent="0.25">
      <c r="I57" s="175">
        <v>1.2</v>
      </c>
      <c r="J57" s="112"/>
      <c r="K57" s="112"/>
      <c r="L57" s="112"/>
      <c r="M57" s="112"/>
      <c r="N57" s="112"/>
      <c r="O57" s="112"/>
      <c r="P57" s="112"/>
      <c r="Q57" s="112"/>
      <c r="R57" s="161"/>
      <c r="S57" s="161"/>
      <c r="T57" s="161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4"/>
    </row>
    <row r="58" spans="9:36" x14ac:dyDescent="0.25">
      <c r="I58" s="175">
        <v>1.4</v>
      </c>
      <c r="J58" s="166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4"/>
      <c r="AF58" s="114"/>
      <c r="AG58" s="114"/>
      <c r="AH58" s="114"/>
      <c r="AI58" s="114"/>
      <c r="AJ58" s="199"/>
    </row>
    <row r="59" spans="9:36" x14ac:dyDescent="0.25">
      <c r="I59" s="175">
        <v>1.6</v>
      </c>
      <c r="J59" s="166"/>
      <c r="K59" s="166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4"/>
      <c r="AF59" s="114"/>
      <c r="AG59" s="114"/>
      <c r="AH59" s="114"/>
      <c r="AI59" s="114"/>
      <c r="AJ59" s="199"/>
    </row>
    <row r="60" spans="9:36" x14ac:dyDescent="0.25">
      <c r="I60" s="175">
        <v>1.8</v>
      </c>
      <c r="J60" s="166"/>
      <c r="K60" s="166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4"/>
      <c r="AF60" s="114"/>
      <c r="AG60" s="114"/>
      <c r="AH60" s="114"/>
      <c r="AI60" s="199"/>
      <c r="AJ60" s="199"/>
    </row>
    <row r="61" spans="9:36" x14ac:dyDescent="0.25">
      <c r="I61" s="175">
        <v>2</v>
      </c>
      <c r="J61" s="166"/>
      <c r="K61" s="166"/>
      <c r="L61" s="166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4"/>
      <c r="AF61" s="114"/>
      <c r="AG61" s="114"/>
      <c r="AH61" s="114"/>
      <c r="AI61" s="199"/>
      <c r="AJ61" s="199"/>
    </row>
    <row r="62" spans="9:36" x14ac:dyDescent="0.25">
      <c r="I62" s="175">
        <v>2.2000000000000002</v>
      </c>
      <c r="J62" s="166"/>
      <c r="K62" s="166"/>
      <c r="L62" s="166"/>
      <c r="M62" s="166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4"/>
      <c r="AF62" s="114"/>
      <c r="AG62" s="114"/>
      <c r="AH62" s="199"/>
      <c r="AI62" s="199"/>
      <c r="AJ62" s="199"/>
    </row>
    <row r="63" spans="9:36" x14ac:dyDescent="0.25">
      <c r="I63" s="175">
        <v>2.4</v>
      </c>
      <c r="J63" s="166"/>
      <c r="K63" s="166"/>
      <c r="L63" s="166"/>
      <c r="M63" s="166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4"/>
      <c r="AF63" s="114"/>
      <c r="AG63" s="114"/>
      <c r="AH63" s="199"/>
      <c r="AI63" s="199"/>
      <c r="AJ63" s="199"/>
    </row>
    <row r="64" spans="9:36" x14ac:dyDescent="0.25">
      <c r="I64" s="175">
        <v>2.6</v>
      </c>
      <c r="J64" s="166"/>
      <c r="K64" s="166"/>
      <c r="L64" s="166"/>
      <c r="M64" s="166"/>
      <c r="N64" s="166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4"/>
      <c r="AF64" s="114"/>
      <c r="AG64" s="114"/>
      <c r="AH64" s="199"/>
      <c r="AI64" s="199"/>
      <c r="AJ64" s="199"/>
    </row>
    <row r="65" spans="9:36" x14ac:dyDescent="0.25">
      <c r="I65" s="175">
        <v>2.8</v>
      </c>
      <c r="J65" s="166"/>
      <c r="K65" s="166"/>
      <c r="L65" s="166"/>
      <c r="M65" s="166"/>
      <c r="N65" s="166"/>
      <c r="O65" s="166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4"/>
      <c r="AF65" s="114"/>
      <c r="AG65" s="199"/>
      <c r="AH65" s="199"/>
      <c r="AI65" s="199"/>
      <c r="AJ65" s="199"/>
    </row>
    <row r="66" spans="9:36" x14ac:dyDescent="0.25">
      <c r="I66" s="175">
        <v>3</v>
      </c>
      <c r="J66" s="166"/>
      <c r="K66" s="166"/>
      <c r="L66" s="166"/>
      <c r="M66" s="166"/>
      <c r="N66" s="166"/>
      <c r="O66" s="166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4"/>
      <c r="AF66" s="114"/>
      <c r="AG66" s="199"/>
      <c r="AH66" s="199"/>
      <c r="AI66" s="199"/>
      <c r="AJ66" s="199"/>
    </row>
    <row r="67" spans="9:36" x14ac:dyDescent="0.25">
      <c r="I67" s="175">
        <v>3.2</v>
      </c>
      <c r="J67" s="166"/>
      <c r="K67" s="166"/>
      <c r="L67" s="166"/>
      <c r="M67" s="166"/>
      <c r="N67" s="166"/>
      <c r="O67" s="166"/>
      <c r="P67" s="166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4"/>
      <c r="AF67" s="114"/>
      <c r="AG67" s="199"/>
      <c r="AH67" s="199"/>
      <c r="AI67" s="199"/>
      <c r="AJ67" s="199"/>
    </row>
    <row r="68" spans="9:36" x14ac:dyDescent="0.25">
      <c r="I68" s="175">
        <v>3.4</v>
      </c>
      <c r="J68" s="166"/>
      <c r="K68" s="166"/>
      <c r="L68" s="166"/>
      <c r="M68" s="166"/>
      <c r="N68" s="166"/>
      <c r="O68" s="166"/>
      <c r="P68" s="166"/>
      <c r="Q68" s="166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4"/>
      <c r="AF68" s="199"/>
      <c r="AG68" s="199"/>
      <c r="AH68" s="199"/>
      <c r="AI68" s="199"/>
      <c r="AJ68" s="199"/>
    </row>
    <row r="69" spans="9:36" x14ac:dyDescent="0.25">
      <c r="I69" s="175">
        <v>3.6</v>
      </c>
      <c r="J69" s="166"/>
      <c r="K69" s="166"/>
      <c r="L69" s="166"/>
      <c r="M69" s="166"/>
      <c r="N69" s="166"/>
      <c r="O69" s="166"/>
      <c r="P69" s="166"/>
      <c r="Q69" s="166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4"/>
      <c r="AF69" s="199"/>
      <c r="AG69" s="199"/>
      <c r="AH69" s="199"/>
      <c r="AI69" s="199"/>
      <c r="AJ69" s="199"/>
    </row>
    <row r="70" spans="9:36" x14ac:dyDescent="0.25">
      <c r="I70" s="175">
        <v>3.8</v>
      </c>
      <c r="J70" s="166"/>
      <c r="K70" s="166"/>
      <c r="L70" s="166"/>
      <c r="M70" s="166"/>
      <c r="N70" s="166"/>
      <c r="O70" s="166"/>
      <c r="P70" s="166"/>
      <c r="Q70" s="166"/>
      <c r="R70" s="166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4"/>
      <c r="AF70" s="199"/>
      <c r="AG70" s="199"/>
      <c r="AH70" s="199"/>
      <c r="AI70" s="199"/>
      <c r="AJ70" s="199"/>
    </row>
    <row r="71" spans="9:36" x14ac:dyDescent="0.25">
      <c r="I71" s="175">
        <v>4</v>
      </c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99"/>
      <c r="AF71" s="199"/>
      <c r="AG71" s="199"/>
      <c r="AH71" s="199"/>
      <c r="AI71" s="199"/>
      <c r="AJ71" s="199"/>
    </row>
    <row r="72" spans="9:36" x14ac:dyDescent="0.25">
      <c r="I72" s="175">
        <v>4.2</v>
      </c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99"/>
      <c r="AF72" s="199"/>
      <c r="AG72" s="199"/>
      <c r="AH72" s="199"/>
      <c r="AI72" s="199"/>
      <c r="AJ72" s="199"/>
    </row>
    <row r="73" spans="9:36" x14ac:dyDescent="0.25">
      <c r="I73" s="175">
        <v>4.4000000000000004</v>
      </c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99"/>
      <c r="AF73" s="199"/>
      <c r="AG73" s="199"/>
      <c r="AH73" s="199"/>
      <c r="AI73" s="199"/>
      <c r="AJ73" s="199"/>
    </row>
    <row r="74" spans="9:36" ht="15.75" thickBot="1" x14ac:dyDescent="0.3">
      <c r="I74" s="194">
        <v>4.5</v>
      </c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9"/>
      <c r="AF74" s="199"/>
      <c r="AG74" s="199"/>
      <c r="AH74" s="199"/>
      <c r="AI74" s="199"/>
      <c r="AJ74" s="199"/>
    </row>
  </sheetData>
  <mergeCells count="51">
    <mergeCell ref="A1:D1"/>
    <mergeCell ref="G1:H1"/>
    <mergeCell ref="A2:C2"/>
    <mergeCell ref="E2:E3"/>
    <mergeCell ref="A3:C3"/>
    <mergeCell ref="F5:F7"/>
    <mergeCell ref="A6:C6"/>
    <mergeCell ref="D6:E6"/>
    <mergeCell ref="A7:C7"/>
    <mergeCell ref="D7:E7"/>
    <mergeCell ref="D10:E10"/>
    <mergeCell ref="A9:C9"/>
    <mergeCell ref="D9:E9"/>
    <mergeCell ref="A4:C4"/>
    <mergeCell ref="D4:E4"/>
    <mergeCell ref="A5:C5"/>
    <mergeCell ref="D5:E5"/>
    <mergeCell ref="A8:C8"/>
    <mergeCell ref="D8:E8"/>
    <mergeCell ref="I2:AJ2"/>
    <mergeCell ref="A22:C22"/>
    <mergeCell ref="D22:E22"/>
    <mergeCell ref="B30:E30"/>
    <mergeCell ref="A19:C19"/>
    <mergeCell ref="D19:E19"/>
    <mergeCell ref="A20:C20"/>
    <mergeCell ref="D20:E20"/>
    <mergeCell ref="A21:C21"/>
    <mergeCell ref="D21:E21"/>
    <mergeCell ref="A14:C14"/>
    <mergeCell ref="D14:E14"/>
    <mergeCell ref="A13:C13"/>
    <mergeCell ref="D13:E13"/>
    <mergeCell ref="A15:C15"/>
    <mergeCell ref="D15:E15"/>
    <mergeCell ref="A23:C23"/>
    <mergeCell ref="D23:E23"/>
    <mergeCell ref="I3:AJ3"/>
    <mergeCell ref="I27:AJ27"/>
    <mergeCell ref="I51:AJ51"/>
    <mergeCell ref="F15:G17"/>
    <mergeCell ref="A16:C16"/>
    <mergeCell ref="D16:E16"/>
    <mergeCell ref="A17:C17"/>
    <mergeCell ref="D17:E17"/>
    <mergeCell ref="G9:H9"/>
    <mergeCell ref="A11:C11"/>
    <mergeCell ref="D11:E11"/>
    <mergeCell ref="A12:C12"/>
    <mergeCell ref="D12:E12"/>
    <mergeCell ref="A10:C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85" zoomScaleNormal="85" workbookViewId="0">
      <selection activeCell="J13" sqref="J13"/>
    </sheetView>
  </sheetViews>
  <sheetFormatPr defaultRowHeight="15" x14ac:dyDescent="0.25"/>
  <cols>
    <col min="1" max="1" width="6.28515625" style="218" bestFit="1" customWidth="1"/>
    <col min="2" max="2" width="15.5703125" style="218" customWidth="1"/>
    <col min="3" max="3" width="21.7109375" style="218" customWidth="1"/>
    <col min="4" max="6" width="8.85546875" style="218" bestFit="1" customWidth="1"/>
    <col min="7" max="7" width="13.42578125" style="218" bestFit="1" customWidth="1"/>
    <col min="8" max="8" width="7.85546875" style="226" bestFit="1" customWidth="1"/>
    <col min="9" max="9" width="7.28515625" style="218" bestFit="1" customWidth="1"/>
    <col min="10" max="10" width="17.5703125" style="218" customWidth="1"/>
    <col min="11" max="16384" width="9.140625" style="218"/>
  </cols>
  <sheetData>
    <row r="1" spans="1:10" ht="30" x14ac:dyDescent="0.25">
      <c r="A1" s="653" t="s">
        <v>129</v>
      </c>
      <c r="B1" s="654"/>
      <c r="C1" s="654"/>
      <c r="D1" s="215" t="s">
        <v>130</v>
      </c>
      <c r="E1" s="215" t="s">
        <v>131</v>
      </c>
      <c r="F1" s="215" t="s">
        <v>132</v>
      </c>
      <c r="G1" s="216" t="s">
        <v>134</v>
      </c>
      <c r="H1" s="217" t="s">
        <v>133</v>
      </c>
      <c r="I1" s="655" t="s">
        <v>0</v>
      </c>
      <c r="J1" s="634"/>
    </row>
    <row r="2" spans="1:10" ht="30" customHeight="1" x14ac:dyDescent="0.25">
      <c r="A2" s="656" t="s">
        <v>1</v>
      </c>
      <c r="B2" s="657"/>
      <c r="C2" s="657"/>
      <c r="D2" s="214">
        <v>2</v>
      </c>
      <c r="E2" s="214">
        <v>2</v>
      </c>
      <c r="F2" s="214">
        <v>2</v>
      </c>
      <c r="G2" s="658">
        <f>D2*D3+E2*E3+F3*F2</f>
        <v>14.8</v>
      </c>
      <c r="H2" s="660">
        <f>D2+E2+F2</f>
        <v>6</v>
      </c>
      <c r="I2" s="219" t="s">
        <v>2</v>
      </c>
      <c r="J2" s="220" t="s">
        <v>3</v>
      </c>
    </row>
    <row r="3" spans="1:10" ht="15.75" thickBot="1" x14ac:dyDescent="0.3">
      <c r="A3" s="444" t="s">
        <v>4</v>
      </c>
      <c r="B3" s="445"/>
      <c r="C3" s="445"/>
      <c r="D3" s="50">
        <v>3</v>
      </c>
      <c r="E3" s="50">
        <v>2</v>
      </c>
      <c r="F3" s="50">
        <v>2.4</v>
      </c>
      <c r="G3" s="659"/>
      <c r="H3" s="661"/>
      <c r="I3" s="221" t="s">
        <v>5</v>
      </c>
      <c r="J3" s="222">
        <v>0.2</v>
      </c>
    </row>
    <row r="4" spans="1:10" ht="15.75" thickBot="1" x14ac:dyDescent="0.3">
      <c r="A4" s="646" t="s">
        <v>144</v>
      </c>
      <c r="B4" s="647"/>
      <c r="C4" s="647"/>
      <c r="D4" s="648">
        <v>0</v>
      </c>
      <c r="E4" s="648"/>
      <c r="F4" s="649"/>
      <c r="G4" s="325" t="s">
        <v>138</v>
      </c>
      <c r="H4" s="247" t="s">
        <v>137</v>
      </c>
      <c r="I4" s="148" t="s">
        <v>7</v>
      </c>
      <c r="J4" s="222">
        <v>0.32</v>
      </c>
    </row>
    <row r="5" spans="1:10" x14ac:dyDescent="0.25">
      <c r="A5" s="650" t="s">
        <v>6</v>
      </c>
      <c r="B5" s="651"/>
      <c r="C5" s="651"/>
      <c r="D5" s="651" t="s">
        <v>135</v>
      </c>
      <c r="E5" s="651"/>
      <c r="F5" s="652"/>
      <c r="H5" s="223"/>
      <c r="I5" s="224" t="s">
        <v>8</v>
      </c>
      <c r="J5" s="241">
        <v>0.55000000000000004</v>
      </c>
    </row>
    <row r="6" spans="1:10" x14ac:dyDescent="0.25">
      <c r="A6" s="645" t="s">
        <v>13</v>
      </c>
      <c r="B6" s="530"/>
      <c r="C6" s="530"/>
      <c r="D6" s="239">
        <f>(5*(D17+$D$24)*(((D2-0.035)*100)^3)/(384*$D$10*$D$12)*10)</f>
        <v>1.0619262022724392</v>
      </c>
      <c r="E6" s="239">
        <f>(5*(E17+$D$24)*(((E2-0.035)*100)^3)/(384*$D$10*$D$12)*10)</f>
        <v>0.93885800152785737</v>
      </c>
      <c r="F6" s="240">
        <f>(5*(F17+$D$24)*(((F2-0.035)*100)^3)/(384*$D$10*$D$12)*10)</f>
        <v>0.98808528182569011</v>
      </c>
      <c r="H6" s="218"/>
      <c r="I6" s="148" t="s">
        <v>29</v>
      </c>
      <c r="J6" s="148"/>
    </row>
    <row r="7" spans="1:10" x14ac:dyDescent="0.25">
      <c r="A7" s="645" t="s">
        <v>14</v>
      </c>
      <c r="B7" s="530"/>
      <c r="C7" s="530"/>
      <c r="D7" s="239">
        <f>(5*(D18+$D$24)*(((D2-0.035)*100)^3)/(384*$D$10*$D$12)*10)</f>
        <v>1.3056012397467112</v>
      </c>
      <c r="E7" s="239">
        <f t="shared" ref="E7:F7" si="0">(5*(E18+$D$24)*(((E2-0.035)*100)^3)/(384*$D$10*$D$12)*10)</f>
        <v>1.1086921185553806</v>
      </c>
      <c r="F7" s="240">
        <f t="shared" si="0"/>
        <v>1.1874557670319128</v>
      </c>
      <c r="H7" s="218"/>
      <c r="I7" s="634" t="s">
        <v>32</v>
      </c>
      <c r="J7" s="634"/>
    </row>
    <row r="8" spans="1:10" ht="15.75" thickBot="1" x14ac:dyDescent="0.3">
      <c r="A8" s="635" t="s">
        <v>15</v>
      </c>
      <c r="B8" s="636"/>
      <c r="C8" s="636"/>
      <c r="D8" s="248">
        <f>(5*(D19+$D$24)*(((D2-0.035)*100)^3)/(384*$D$10*$D$12)*10)</f>
        <v>1.7726450615723999</v>
      </c>
      <c r="E8" s="248">
        <f>(5*(E19+$D$24)*(((E2-0.035)*100)^3)/(384*$D$10*$D$12)*10)</f>
        <v>1.4342075095247997</v>
      </c>
      <c r="F8" s="249">
        <f>(5*(F19+$D$24)*(((F2-0.035)*100)^3)/(384*$D$10*$D$12)*10)</f>
        <v>1.5695825303438395</v>
      </c>
      <c r="H8" s="218"/>
      <c r="I8" s="228" t="s">
        <v>33</v>
      </c>
      <c r="J8" s="250">
        <f>0.28*1.03</f>
        <v>0.28840000000000005</v>
      </c>
    </row>
    <row r="9" spans="1:10" ht="15.75" thickBot="1" x14ac:dyDescent="0.3">
      <c r="A9" s="637" t="s">
        <v>139</v>
      </c>
      <c r="B9" s="638"/>
      <c r="C9" s="638"/>
      <c r="D9" s="289">
        <f>D2/0.5</f>
        <v>4</v>
      </c>
      <c r="E9" s="289">
        <f>E2/0.5</f>
        <v>4</v>
      </c>
      <c r="F9" s="290">
        <f>F2/0.5</f>
        <v>4</v>
      </c>
      <c r="G9" s="150"/>
      <c r="H9" s="218"/>
      <c r="I9" s="230" t="s">
        <v>34</v>
      </c>
      <c r="J9" s="250">
        <f>(1.16*100)/(1000^2)*2690</f>
        <v>0.31203999999999998</v>
      </c>
    </row>
    <row r="10" spans="1:10" x14ac:dyDescent="0.25">
      <c r="A10" s="639" t="s">
        <v>30</v>
      </c>
      <c r="B10" s="640"/>
      <c r="C10" s="640"/>
      <c r="D10" s="641">
        <f>6.83*10^5</f>
        <v>683000</v>
      </c>
      <c r="E10" s="641"/>
      <c r="F10" s="642"/>
      <c r="G10" s="225"/>
      <c r="I10" s="190" t="s">
        <v>117</v>
      </c>
      <c r="J10" s="251">
        <f>(1.64*100)/(1000^2)*2690</f>
        <v>0.44116</v>
      </c>
    </row>
    <row r="11" spans="1:10" ht="15" customHeight="1" x14ac:dyDescent="0.25">
      <c r="A11" s="405" t="s">
        <v>25</v>
      </c>
      <c r="B11" s="406"/>
      <c r="C11" s="406"/>
      <c r="D11" s="643">
        <f>J10</f>
        <v>0.44116</v>
      </c>
      <c r="E11" s="643"/>
      <c r="F11" s="644"/>
      <c r="G11" s="227"/>
    </row>
    <row r="12" spans="1:10" ht="15.75" thickBot="1" x14ac:dyDescent="0.3">
      <c r="A12" s="666" t="s">
        <v>9</v>
      </c>
      <c r="B12" s="667"/>
      <c r="C12" s="667"/>
      <c r="D12" s="668">
        <v>4.8499999999999996</v>
      </c>
      <c r="E12" s="668"/>
      <c r="F12" s="669"/>
      <c r="G12" s="670" t="s">
        <v>148</v>
      </c>
      <c r="H12" s="671"/>
    </row>
    <row r="13" spans="1:10" x14ac:dyDescent="0.25">
      <c r="A13" s="629" t="s">
        <v>10</v>
      </c>
      <c r="B13" s="630"/>
      <c r="C13" s="630"/>
      <c r="D13" s="291">
        <f>((D3+0.3)*(D2-0.035)*$J3*$D$25)</f>
        <v>1.361745</v>
      </c>
      <c r="E13" s="291">
        <f>(E3+0.3)*(E2-0.035)*$J3*$D$25</f>
        <v>0.94909500000000013</v>
      </c>
      <c r="F13" s="292">
        <f>(F3+0.3)*(F2-0.035)*$J3*$D$25</f>
        <v>1.114155</v>
      </c>
      <c r="G13" s="675">
        <f>IF($D$4=0,SUM(D13:F13),(SUM(D13:F13))*1.1^$D$4)+$G$16</f>
        <v>6.0256331999999997</v>
      </c>
      <c r="H13" s="676"/>
      <c r="I13" s="672" t="s">
        <v>140</v>
      </c>
      <c r="J13" s="326"/>
    </row>
    <row r="14" spans="1:10" x14ac:dyDescent="0.25">
      <c r="A14" s="617" t="s">
        <v>11</v>
      </c>
      <c r="B14" s="618"/>
      <c r="C14" s="618"/>
      <c r="D14" s="242">
        <f>(D3+0.3)*(D2-0.035)*$J$4*$D$25</f>
        <v>2.1787920000000001</v>
      </c>
      <c r="E14" s="242">
        <f>(E3+0.3)*(E2-0.035)*$J$4*$D$25</f>
        <v>1.5185520000000001</v>
      </c>
      <c r="F14" s="244">
        <f>(F3+0.3)*(F2-0.035)*$J$4*$D$25</f>
        <v>1.782648</v>
      </c>
      <c r="G14" s="677">
        <f t="shared" ref="G14:G15" si="1">IF($D$4=0,SUM(D14:F14),(SUM(D14:F14))*1.1^$D$4)+$G$16</f>
        <v>8.0806301999999999</v>
      </c>
      <c r="H14" s="678"/>
      <c r="I14" s="673"/>
      <c r="J14" s="326"/>
    </row>
    <row r="15" spans="1:10" ht="15.75" thickBot="1" x14ac:dyDescent="0.3">
      <c r="A15" s="617" t="s">
        <v>12</v>
      </c>
      <c r="B15" s="618"/>
      <c r="C15" s="618"/>
      <c r="D15" s="242">
        <f>(D3+0.3)*(D2-0.035)*$J$5*$D$25</f>
        <v>3.7447987500000002</v>
      </c>
      <c r="E15" s="242">
        <f>(E3+0.3)*(E2-0.035)*$J$5*$D$25</f>
        <v>2.6100112499999999</v>
      </c>
      <c r="F15" s="244">
        <f>(F3+0.3)*(F2-0.035)*$J$5*$D$25</f>
        <v>3.0639262500000002</v>
      </c>
      <c r="G15" s="679">
        <f t="shared" si="1"/>
        <v>12.019374450000001</v>
      </c>
      <c r="H15" s="680"/>
      <c r="I15" s="674"/>
      <c r="J15" s="326"/>
    </row>
    <row r="16" spans="1:10" x14ac:dyDescent="0.25">
      <c r="A16" s="617" t="s">
        <v>19</v>
      </c>
      <c r="B16" s="618"/>
      <c r="C16" s="618"/>
      <c r="D16" s="242">
        <f>(D2-0.035)*$D$11</f>
        <v>0.86687940000000008</v>
      </c>
      <c r="E16" s="242">
        <f t="shared" ref="E16:F16" si="2">(E2-0.035)*$D$11</f>
        <v>0.86687940000000008</v>
      </c>
      <c r="F16" s="244">
        <f t="shared" si="2"/>
        <v>0.86687940000000008</v>
      </c>
      <c r="G16" s="324">
        <f>SUM(D16:F16)</f>
        <v>2.6006382000000001</v>
      </c>
    </row>
    <row r="17" spans="1:8" x14ac:dyDescent="0.25">
      <c r="A17" s="617" t="s">
        <v>26</v>
      </c>
      <c r="B17" s="618"/>
      <c r="C17" s="618"/>
      <c r="D17" s="242">
        <f>(D13+D16)</f>
        <v>2.2286244000000002</v>
      </c>
      <c r="E17" s="242">
        <f t="shared" ref="E17:F17" si="3">(E13+E16)</f>
        <v>1.8159744000000002</v>
      </c>
      <c r="F17" s="244">
        <f t="shared" si="3"/>
        <v>1.9810344</v>
      </c>
      <c r="G17" s="229"/>
      <c r="H17" s="218"/>
    </row>
    <row r="18" spans="1:8" x14ac:dyDescent="0.25">
      <c r="A18" s="617" t="s">
        <v>27</v>
      </c>
      <c r="B18" s="618"/>
      <c r="C18" s="618"/>
      <c r="D18" s="242">
        <f>(D14+D16)</f>
        <v>3.0456714000000003</v>
      </c>
      <c r="E18" s="242">
        <f t="shared" ref="E18:F18" si="4">(E14+E16)</f>
        <v>2.3854314000000003</v>
      </c>
      <c r="F18" s="244">
        <f t="shared" si="4"/>
        <v>2.6495274000000002</v>
      </c>
      <c r="G18" s="229"/>
      <c r="H18" s="218"/>
    </row>
    <row r="19" spans="1:8" ht="15.75" thickBot="1" x14ac:dyDescent="0.3">
      <c r="A19" s="619" t="s">
        <v>28</v>
      </c>
      <c r="B19" s="620"/>
      <c r="C19" s="620"/>
      <c r="D19" s="245">
        <f>(D15+D16)</f>
        <v>4.6116781500000004</v>
      </c>
      <c r="E19" s="245">
        <f t="shared" ref="E19:F19" si="5">(E15+E16)</f>
        <v>3.4768906500000001</v>
      </c>
      <c r="F19" s="246">
        <f t="shared" si="5"/>
        <v>3.9308056500000004</v>
      </c>
      <c r="G19" s="229"/>
      <c r="H19" s="218"/>
    </row>
    <row r="20" spans="1:8" ht="15.75" thickBot="1" x14ac:dyDescent="0.3"/>
    <row r="21" spans="1:8" x14ac:dyDescent="0.25">
      <c r="A21" s="621" t="s">
        <v>20</v>
      </c>
      <c r="B21" s="622"/>
      <c r="C21" s="622"/>
      <c r="D21" s="623">
        <f>(2.52*100)/(1000^2)</f>
        <v>2.52E-4</v>
      </c>
      <c r="E21" s="623"/>
      <c r="F21" s="624"/>
      <c r="G21" s="225"/>
    </row>
    <row r="22" spans="1:8" x14ac:dyDescent="0.25">
      <c r="A22" s="607" t="s">
        <v>31</v>
      </c>
      <c r="B22" s="608"/>
      <c r="C22" s="608"/>
      <c r="D22" s="609">
        <v>2690</v>
      </c>
      <c r="E22" s="609"/>
      <c r="F22" s="610"/>
      <c r="G22" s="225"/>
    </row>
    <row r="23" spans="1:8" x14ac:dyDescent="0.25">
      <c r="A23" s="607" t="s">
        <v>21</v>
      </c>
      <c r="B23" s="608"/>
      <c r="C23" s="608"/>
      <c r="D23" s="611">
        <f>D22*D21</f>
        <v>0.67788000000000004</v>
      </c>
      <c r="E23" s="611"/>
      <c r="F23" s="612"/>
      <c r="G23" s="236"/>
    </row>
    <row r="24" spans="1:8" ht="15.75" thickBot="1" x14ac:dyDescent="0.3">
      <c r="A24" s="613" t="s">
        <v>22</v>
      </c>
      <c r="B24" s="614"/>
      <c r="C24" s="614"/>
      <c r="D24" s="615">
        <f>(D2-0.035)*(D23)</f>
        <v>1.3320342000000001</v>
      </c>
      <c r="E24" s="615"/>
      <c r="F24" s="616"/>
      <c r="G24" s="237"/>
    </row>
    <row r="25" spans="1:8" ht="15.75" thickBot="1" x14ac:dyDescent="0.3">
      <c r="A25" s="592" t="s">
        <v>121</v>
      </c>
      <c r="B25" s="593"/>
      <c r="C25" s="593"/>
      <c r="D25" s="594">
        <v>1.05</v>
      </c>
      <c r="E25" s="594"/>
      <c r="F25" s="595"/>
      <c r="G25" s="238"/>
    </row>
    <row r="26" spans="1:8" x14ac:dyDescent="0.25">
      <c r="A26" s="151"/>
      <c r="B26" s="151"/>
      <c r="C26" s="151"/>
      <c r="D26" s="231"/>
      <c r="E26" s="232"/>
      <c r="F26" s="232"/>
      <c r="G26" s="232"/>
    </row>
    <row r="27" spans="1:8" x14ac:dyDescent="0.25">
      <c r="A27" s="151"/>
      <c r="B27" s="151"/>
      <c r="C27" s="151"/>
      <c r="D27" s="231"/>
    </row>
    <row r="28" spans="1:8" x14ac:dyDescent="0.25">
      <c r="C28" s="233"/>
    </row>
    <row r="29" spans="1:8" x14ac:dyDescent="0.25">
      <c r="B29" s="234"/>
      <c r="C29" s="234"/>
      <c r="D29" s="234"/>
      <c r="E29" s="234"/>
      <c r="F29" s="234"/>
      <c r="G29" s="234"/>
    </row>
    <row r="30" spans="1:8" x14ac:dyDescent="0.25">
      <c r="B30" s="234"/>
      <c r="C30" s="234"/>
      <c r="D30" s="234"/>
      <c r="E30" s="234"/>
      <c r="F30" s="234"/>
      <c r="G30" s="234"/>
    </row>
    <row r="31" spans="1:8" x14ac:dyDescent="0.25">
      <c r="C31" s="233"/>
    </row>
    <row r="32" spans="1:8" ht="15" customHeight="1" x14ac:dyDescent="0.25">
      <c r="B32" s="596"/>
      <c r="C32" s="596"/>
      <c r="D32" s="596"/>
      <c r="E32" s="596"/>
      <c r="F32" s="235"/>
      <c r="G32" s="235"/>
    </row>
    <row r="33" spans="2:7" x14ac:dyDescent="0.25">
      <c r="B33" s="234"/>
      <c r="C33" s="234"/>
      <c r="D33" s="234"/>
      <c r="E33" s="234"/>
      <c r="F33" s="234"/>
      <c r="G33" s="234"/>
    </row>
    <row r="34" spans="2:7" x14ac:dyDescent="0.25">
      <c r="B34" s="234"/>
      <c r="C34" s="234"/>
      <c r="D34" s="234"/>
      <c r="E34" s="234"/>
      <c r="F34" s="234"/>
      <c r="G34" s="234"/>
    </row>
  </sheetData>
  <mergeCells count="44">
    <mergeCell ref="A21:C21"/>
    <mergeCell ref="A22:C22"/>
    <mergeCell ref="A23:C23"/>
    <mergeCell ref="D22:F22"/>
    <mergeCell ref="D23:F23"/>
    <mergeCell ref="A24:C24"/>
    <mergeCell ref="A25:C25"/>
    <mergeCell ref="B32:E32"/>
    <mergeCell ref="D24:F24"/>
    <mergeCell ref="D25:F25"/>
    <mergeCell ref="I13:I15"/>
    <mergeCell ref="G13:H13"/>
    <mergeCell ref="G14:H14"/>
    <mergeCell ref="G15:H15"/>
    <mergeCell ref="D21:F21"/>
    <mergeCell ref="A16:C16"/>
    <mergeCell ref="A17:C17"/>
    <mergeCell ref="A18:C18"/>
    <mergeCell ref="A19:C19"/>
    <mergeCell ref="A13:C13"/>
    <mergeCell ref="A14:C14"/>
    <mergeCell ref="A15:C15"/>
    <mergeCell ref="I7:J7"/>
    <mergeCell ref="A12:C12"/>
    <mergeCell ref="A5:C5"/>
    <mergeCell ref="A6:C6"/>
    <mergeCell ref="A7:C7"/>
    <mergeCell ref="A8:C8"/>
    <mergeCell ref="D5:F5"/>
    <mergeCell ref="A9:C9"/>
    <mergeCell ref="D10:F10"/>
    <mergeCell ref="D11:F11"/>
    <mergeCell ref="D12:F12"/>
    <mergeCell ref="A10:C10"/>
    <mergeCell ref="A11:C11"/>
    <mergeCell ref="G12:H12"/>
    <mergeCell ref="I1:J1"/>
    <mergeCell ref="A2:C2"/>
    <mergeCell ref="G2:G3"/>
    <mergeCell ref="A3:C3"/>
    <mergeCell ref="A4:C4"/>
    <mergeCell ref="D4:F4"/>
    <mergeCell ref="H2:H3"/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8"/>
  <sheetViews>
    <sheetView zoomScale="115" zoomScaleNormal="115" workbookViewId="0">
      <selection sqref="A1:D1"/>
    </sheetView>
  </sheetViews>
  <sheetFormatPr defaultRowHeight="15" x14ac:dyDescent="0.25"/>
  <cols>
    <col min="1" max="1" width="6.28515625" style="146" bestFit="1" customWidth="1"/>
    <col min="2" max="2" width="15.5703125" style="146" customWidth="1"/>
    <col min="3" max="3" width="21.7109375" style="146" customWidth="1"/>
    <col min="4" max="4" width="9" style="146" bestFit="1" customWidth="1"/>
    <col min="5" max="5" width="9.5703125" style="146" bestFit="1" customWidth="1"/>
    <col min="6" max="6" width="10.7109375" style="17" customWidth="1"/>
    <col min="7" max="7" width="10.140625" style="146" customWidth="1"/>
    <col min="8" max="8" width="17.5703125" style="146" bestFit="1" customWidth="1"/>
    <col min="9" max="19" width="3.7109375" style="198" bestFit="1" customWidth="1"/>
    <col min="20" max="46" width="4.7109375" style="198" bestFit="1" customWidth="1"/>
    <col min="47" max="47" width="9.140625" style="146"/>
    <col min="48" max="58" width="3.7109375" style="298" bestFit="1" customWidth="1"/>
    <col min="59" max="85" width="4.7109375" style="298" bestFit="1" customWidth="1"/>
    <col min="86" max="16384" width="9.140625" style="146"/>
  </cols>
  <sheetData>
    <row r="1" spans="1:85" ht="15.75" thickBot="1" x14ac:dyDescent="0.3">
      <c r="A1" s="438" t="s">
        <v>114</v>
      </c>
      <c r="B1" s="439"/>
      <c r="C1" s="439"/>
      <c r="D1" s="439"/>
      <c r="E1" s="18" t="s">
        <v>23</v>
      </c>
      <c r="F1" s="19"/>
      <c r="G1" s="373" t="s">
        <v>0</v>
      </c>
      <c r="H1" s="373"/>
    </row>
    <row r="2" spans="1:85" ht="30" customHeight="1" x14ac:dyDescent="0.25">
      <c r="A2" s="379" t="s">
        <v>1</v>
      </c>
      <c r="B2" s="380"/>
      <c r="C2" s="380"/>
      <c r="D2" s="2">
        <v>3.1</v>
      </c>
      <c r="E2" s="381">
        <f>D2*D3</f>
        <v>13.950000000000001</v>
      </c>
      <c r="F2" s="16"/>
      <c r="G2" s="3" t="s">
        <v>2</v>
      </c>
      <c r="H2" s="3" t="s">
        <v>3</v>
      </c>
      <c r="I2" s="580" t="s">
        <v>125</v>
      </c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V2" s="580" t="s">
        <v>125</v>
      </c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  <c r="BU2" s="681"/>
      <c r="BV2" s="681"/>
      <c r="BW2" s="681"/>
      <c r="BX2" s="681"/>
      <c r="BY2" s="681"/>
      <c r="BZ2" s="681"/>
      <c r="CA2" s="681"/>
      <c r="CB2" s="681"/>
      <c r="CC2" s="681"/>
      <c r="CD2" s="681"/>
      <c r="CE2" s="681"/>
      <c r="CF2" s="681"/>
      <c r="CG2" s="681"/>
    </row>
    <row r="3" spans="1:85" ht="15.75" thickBot="1" x14ac:dyDescent="0.3">
      <c r="A3" s="383" t="s">
        <v>4</v>
      </c>
      <c r="B3" s="384"/>
      <c r="C3" s="384"/>
      <c r="D3" s="4">
        <v>4.5</v>
      </c>
      <c r="E3" s="382"/>
      <c r="F3" s="16"/>
      <c r="G3" s="5" t="s">
        <v>5</v>
      </c>
      <c r="H3" s="149">
        <v>0.2</v>
      </c>
      <c r="I3" s="591" t="s">
        <v>16</v>
      </c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  <c r="AR3" s="577"/>
      <c r="AS3" s="577"/>
      <c r="AT3" s="577"/>
      <c r="AV3" s="682" t="s">
        <v>16</v>
      </c>
      <c r="AW3" s="683"/>
      <c r="AX3" s="683"/>
      <c r="AY3" s="683"/>
      <c r="AZ3" s="683"/>
      <c r="BA3" s="683"/>
      <c r="BB3" s="683"/>
      <c r="BC3" s="683"/>
      <c r="BD3" s="683"/>
      <c r="BE3" s="683"/>
      <c r="BF3" s="683"/>
      <c r="BG3" s="683"/>
      <c r="BH3" s="683"/>
      <c r="BI3" s="683"/>
      <c r="BJ3" s="683"/>
      <c r="BK3" s="683"/>
      <c r="BL3" s="683"/>
      <c r="BM3" s="683"/>
      <c r="BN3" s="683"/>
      <c r="BO3" s="683"/>
      <c r="BP3" s="683"/>
      <c r="BQ3" s="683"/>
      <c r="BR3" s="683"/>
      <c r="BS3" s="683"/>
      <c r="BT3" s="683"/>
      <c r="BU3" s="683"/>
      <c r="BV3" s="683"/>
      <c r="BW3" s="683"/>
      <c r="BX3" s="683"/>
      <c r="BY3" s="683"/>
      <c r="BZ3" s="683"/>
      <c r="CA3" s="683"/>
      <c r="CB3" s="683"/>
      <c r="CC3" s="683"/>
      <c r="CD3" s="683"/>
      <c r="CE3" s="683"/>
      <c r="CF3" s="683"/>
      <c r="CG3" s="683"/>
    </row>
    <row r="4" spans="1:85" x14ac:dyDescent="0.25">
      <c r="A4" s="446" t="s">
        <v>6</v>
      </c>
      <c r="B4" s="447"/>
      <c r="C4" s="447"/>
      <c r="D4" s="447" t="s">
        <v>24</v>
      </c>
      <c r="E4" s="532"/>
      <c r="F4" s="1"/>
      <c r="G4" s="144" t="s">
        <v>7</v>
      </c>
      <c r="H4" s="26">
        <v>0.32</v>
      </c>
      <c r="I4" s="154"/>
      <c r="J4" s="155">
        <v>0.4</v>
      </c>
      <c r="K4" s="155">
        <v>0.5</v>
      </c>
      <c r="L4" s="155">
        <v>0.6</v>
      </c>
      <c r="M4" s="155">
        <v>0.7</v>
      </c>
      <c r="N4" s="155">
        <v>0.8</v>
      </c>
      <c r="O4" s="155">
        <v>0.9</v>
      </c>
      <c r="P4" s="155">
        <v>1</v>
      </c>
      <c r="Q4" s="155">
        <v>1.1000000000000001</v>
      </c>
      <c r="R4" s="155">
        <v>1.2</v>
      </c>
      <c r="S4" s="155">
        <v>1.3</v>
      </c>
      <c r="T4" s="155">
        <v>1.4</v>
      </c>
      <c r="U4" s="155">
        <v>1.5</v>
      </c>
      <c r="V4" s="155">
        <v>1.6</v>
      </c>
      <c r="W4" s="155">
        <v>1.7</v>
      </c>
      <c r="X4" s="155">
        <v>1.8</v>
      </c>
      <c r="Y4" s="155">
        <v>1.9</v>
      </c>
      <c r="Z4" s="155">
        <v>2</v>
      </c>
      <c r="AA4" s="155">
        <v>2.1</v>
      </c>
      <c r="AB4" s="155">
        <v>2.2000000000000002</v>
      </c>
      <c r="AC4" s="155">
        <v>2.2999999999999998</v>
      </c>
      <c r="AD4" s="155">
        <v>2.4</v>
      </c>
      <c r="AE4" s="155">
        <v>2.5</v>
      </c>
      <c r="AF4" s="155">
        <v>2.6</v>
      </c>
      <c r="AG4" s="155">
        <v>2.7</v>
      </c>
      <c r="AH4" s="155">
        <v>2.8</v>
      </c>
      <c r="AI4" s="155">
        <v>2.9</v>
      </c>
      <c r="AJ4" s="155">
        <v>3</v>
      </c>
      <c r="AK4" s="155">
        <v>3.1</v>
      </c>
      <c r="AL4" s="155">
        <v>3.2</v>
      </c>
      <c r="AM4" s="155">
        <v>3.3</v>
      </c>
      <c r="AN4" s="158">
        <v>3.4</v>
      </c>
      <c r="AO4" s="158">
        <v>3.5</v>
      </c>
      <c r="AP4" s="158">
        <v>3.6</v>
      </c>
      <c r="AQ4" s="158">
        <v>3.7</v>
      </c>
      <c r="AR4" s="158">
        <v>3.8</v>
      </c>
      <c r="AS4" s="158">
        <v>3.9</v>
      </c>
      <c r="AT4" s="159">
        <v>4</v>
      </c>
      <c r="AV4" s="154"/>
      <c r="AW4" s="155">
        <v>0.4</v>
      </c>
      <c r="AX4" s="155">
        <v>0.5</v>
      </c>
      <c r="AY4" s="155">
        <v>0.6</v>
      </c>
      <c r="AZ4" s="155">
        <v>0.7</v>
      </c>
      <c r="BA4" s="155">
        <v>0.8</v>
      </c>
      <c r="BB4" s="155">
        <v>0.9</v>
      </c>
      <c r="BC4" s="155">
        <v>1</v>
      </c>
      <c r="BD4" s="155">
        <v>1.1000000000000001</v>
      </c>
      <c r="BE4" s="155">
        <v>1.2</v>
      </c>
      <c r="BF4" s="155">
        <v>1.3</v>
      </c>
      <c r="BG4" s="155">
        <v>1.4</v>
      </c>
      <c r="BH4" s="155">
        <v>1.5</v>
      </c>
      <c r="BI4" s="155">
        <v>1.6</v>
      </c>
      <c r="BJ4" s="155">
        <v>1.7</v>
      </c>
      <c r="BK4" s="155">
        <v>1.8</v>
      </c>
      <c r="BL4" s="155">
        <v>1.9</v>
      </c>
      <c r="BM4" s="155">
        <v>2</v>
      </c>
      <c r="BN4" s="155">
        <v>2.1</v>
      </c>
      <c r="BO4" s="155">
        <v>2.2000000000000002</v>
      </c>
      <c r="BP4" s="155">
        <v>2.2999999999999998</v>
      </c>
      <c r="BQ4" s="155">
        <v>2.4</v>
      </c>
      <c r="BR4" s="155">
        <v>2.5</v>
      </c>
      <c r="BS4" s="155">
        <v>2.6</v>
      </c>
      <c r="BT4" s="155">
        <v>2.7</v>
      </c>
      <c r="BU4" s="155">
        <v>2.8</v>
      </c>
      <c r="BV4" s="155">
        <v>2.9</v>
      </c>
      <c r="BW4" s="155">
        <v>3</v>
      </c>
      <c r="BX4" s="155">
        <v>3.1</v>
      </c>
      <c r="BY4" s="155">
        <v>3.2</v>
      </c>
      <c r="BZ4" s="156">
        <v>3.3</v>
      </c>
      <c r="CA4" s="157">
        <v>3.4</v>
      </c>
      <c r="CB4" s="158">
        <v>3.5</v>
      </c>
      <c r="CC4" s="158">
        <v>3.6</v>
      </c>
      <c r="CD4" s="158">
        <v>3.7</v>
      </c>
      <c r="CE4" s="158">
        <v>3.8</v>
      </c>
      <c r="CF4" s="158">
        <v>3.9</v>
      </c>
      <c r="CG4" s="159">
        <v>4</v>
      </c>
    </row>
    <row r="5" spans="1:85" x14ac:dyDescent="0.25">
      <c r="A5" s="393" t="s">
        <v>13</v>
      </c>
      <c r="B5" s="394"/>
      <c r="C5" s="394"/>
      <c r="D5" s="533">
        <f>(5*(D15+$D$22)*((($D$2-0.035)*100)^3)/(384*$D$8*$D$10)*10)</f>
        <v>3.7321897509729807</v>
      </c>
      <c r="E5" s="534"/>
      <c r="F5" s="535">
        <f>D2/0.5</f>
        <v>6.2</v>
      </c>
      <c r="G5" s="6" t="s">
        <v>8</v>
      </c>
      <c r="H5" s="138">
        <v>0.55000000000000004</v>
      </c>
      <c r="I5" s="160">
        <v>0.4</v>
      </c>
      <c r="J5" s="112"/>
      <c r="K5" s="112"/>
      <c r="L5" s="112"/>
      <c r="M5" s="112"/>
      <c r="N5" s="112"/>
      <c r="O5" s="112"/>
      <c r="P5" s="112"/>
      <c r="Q5" s="112"/>
      <c r="R5" s="104"/>
      <c r="S5" s="104"/>
      <c r="T5" s="104"/>
      <c r="U5" s="104"/>
      <c r="V5" s="104"/>
      <c r="W5" s="104"/>
      <c r="X5" s="104"/>
      <c r="Y5" s="104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52"/>
      <c r="AV5" s="160">
        <v>0.4</v>
      </c>
      <c r="AW5" s="112"/>
      <c r="AX5" s="112"/>
      <c r="AY5" s="112"/>
      <c r="AZ5" s="112"/>
      <c r="BA5" s="112"/>
      <c r="BB5" s="112"/>
      <c r="BC5" s="112"/>
      <c r="BD5" s="112"/>
      <c r="BE5" s="161"/>
      <c r="BF5" s="161"/>
      <c r="BG5" s="161"/>
      <c r="BH5" s="161"/>
      <c r="BI5" s="161"/>
      <c r="BJ5" s="161"/>
      <c r="BK5" s="161"/>
      <c r="BL5" s="161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62"/>
      <c r="CA5" s="163"/>
      <c r="CB5" s="112"/>
      <c r="CC5" s="112"/>
      <c r="CD5" s="112"/>
      <c r="CE5" s="112"/>
      <c r="CF5" s="112"/>
      <c r="CG5" s="152"/>
    </row>
    <row r="6" spans="1:85" x14ac:dyDescent="0.25">
      <c r="A6" s="393" t="s">
        <v>14</v>
      </c>
      <c r="B6" s="394"/>
      <c r="C6" s="394"/>
      <c r="D6" s="533">
        <f>(5*(D16+$D$22)*((($D$2-0.035)*100)^3)/(384*$D$8*$D$10)*10)</f>
        <v>4.6056152141041702</v>
      </c>
      <c r="E6" s="534"/>
      <c r="F6" s="535"/>
      <c r="G6" s="144" t="s">
        <v>29</v>
      </c>
      <c r="H6" s="28"/>
      <c r="I6" s="160">
        <v>0.6</v>
      </c>
      <c r="J6" s="112"/>
      <c r="K6" s="112"/>
      <c r="L6" s="112"/>
      <c r="M6" s="112"/>
      <c r="N6" s="112"/>
      <c r="O6" s="115"/>
      <c r="P6" s="112"/>
      <c r="Q6" s="112"/>
      <c r="R6" s="104"/>
      <c r="S6" s="104"/>
      <c r="T6" s="104"/>
      <c r="U6" s="104"/>
      <c r="V6" s="104"/>
      <c r="W6" s="104"/>
      <c r="X6" s="104"/>
      <c r="Y6" s="104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52"/>
      <c r="AV6" s="160">
        <v>0.6</v>
      </c>
      <c r="AW6" s="112"/>
      <c r="AX6" s="112"/>
      <c r="AY6" s="112"/>
      <c r="AZ6" s="112"/>
      <c r="BA6" s="112"/>
      <c r="BB6" s="164"/>
      <c r="BC6" s="112"/>
      <c r="BD6" s="112"/>
      <c r="BE6" s="161"/>
      <c r="BF6" s="161"/>
      <c r="BG6" s="161"/>
      <c r="BH6" s="161"/>
      <c r="BI6" s="161"/>
      <c r="BJ6" s="161"/>
      <c r="BK6" s="161"/>
      <c r="BL6" s="161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62"/>
      <c r="CA6" s="163"/>
      <c r="CB6" s="112"/>
      <c r="CC6" s="112"/>
      <c r="CD6" s="112"/>
      <c r="CE6" s="112"/>
      <c r="CF6" s="112"/>
      <c r="CG6" s="152"/>
    </row>
    <row r="7" spans="1:85" ht="15.75" thickBot="1" x14ac:dyDescent="0.3">
      <c r="A7" s="397" t="s">
        <v>15</v>
      </c>
      <c r="B7" s="398"/>
      <c r="C7" s="398"/>
      <c r="D7" s="536">
        <f>(5*(D17+$D$22)*((($D$2-0.035)*100)^3)/(384*$D$8*$D$10)*10)</f>
        <v>6.2796806851056175</v>
      </c>
      <c r="E7" s="537"/>
      <c r="F7" s="535"/>
      <c r="I7" s="160">
        <v>0.8</v>
      </c>
      <c r="J7" s="112"/>
      <c r="K7" s="112"/>
      <c r="L7" s="112"/>
      <c r="M7" s="112"/>
      <c r="N7" s="112"/>
      <c r="O7" s="112"/>
      <c r="P7" s="112"/>
      <c r="Q7" s="112"/>
      <c r="R7" s="104"/>
      <c r="S7" s="104"/>
      <c r="T7" s="104"/>
      <c r="U7" s="104"/>
      <c r="V7" s="104"/>
      <c r="W7" s="104"/>
      <c r="X7" s="104"/>
      <c r="Y7" s="104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52"/>
      <c r="AV7" s="160">
        <v>0.8</v>
      </c>
      <c r="AW7" s="112"/>
      <c r="AX7" s="112"/>
      <c r="AY7" s="112"/>
      <c r="AZ7" s="112"/>
      <c r="BA7" s="112"/>
      <c r="BB7" s="112"/>
      <c r="BC7" s="112"/>
      <c r="BD7" s="112"/>
      <c r="BE7" s="161"/>
      <c r="BF7" s="161"/>
      <c r="BG7" s="161"/>
      <c r="BH7" s="161"/>
      <c r="BI7" s="161"/>
      <c r="BJ7" s="161"/>
      <c r="BK7" s="161"/>
      <c r="BL7" s="161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62"/>
      <c r="CA7" s="163"/>
      <c r="CB7" s="112"/>
      <c r="CC7" s="112"/>
      <c r="CD7" s="112"/>
      <c r="CE7" s="112"/>
      <c r="CF7" s="112"/>
      <c r="CG7" s="152"/>
    </row>
    <row r="8" spans="1:85" ht="15" customHeight="1" x14ac:dyDescent="0.25">
      <c r="A8" s="488" t="s">
        <v>30</v>
      </c>
      <c r="B8" s="489"/>
      <c r="C8" s="489"/>
      <c r="D8" s="589">
        <f>6.83*10^5</f>
        <v>683000</v>
      </c>
      <c r="E8" s="590"/>
      <c r="I8" s="160">
        <v>1</v>
      </c>
      <c r="J8" s="112"/>
      <c r="K8" s="112"/>
      <c r="L8" s="112"/>
      <c r="M8" s="112"/>
      <c r="N8" s="112"/>
      <c r="O8" s="112"/>
      <c r="P8" s="112"/>
      <c r="Q8" s="112"/>
      <c r="R8" s="104"/>
      <c r="S8" s="104"/>
      <c r="T8" s="104"/>
      <c r="U8" s="129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04"/>
      <c r="AO8" s="104"/>
      <c r="AP8" s="104"/>
      <c r="AQ8" s="104"/>
      <c r="AR8" s="104"/>
      <c r="AS8" s="104"/>
      <c r="AT8" s="105"/>
      <c r="AV8" s="160">
        <v>1</v>
      </c>
      <c r="AW8" s="112"/>
      <c r="AX8" s="112"/>
      <c r="AY8" s="112"/>
      <c r="AZ8" s="112"/>
      <c r="BA8" s="112"/>
      <c r="BB8" s="112"/>
      <c r="BC8" s="112"/>
      <c r="BD8" s="112"/>
      <c r="BE8" s="161"/>
      <c r="BF8" s="161"/>
      <c r="BG8" s="161"/>
      <c r="BH8" s="165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20"/>
      <c r="CA8" s="117"/>
      <c r="CB8" s="104"/>
      <c r="CC8" s="104"/>
      <c r="CD8" s="104"/>
      <c r="CE8" s="104"/>
      <c r="CF8" s="104"/>
      <c r="CG8" s="105"/>
    </row>
    <row r="9" spans="1:85" ht="15" customHeight="1" x14ac:dyDescent="0.25">
      <c r="A9" s="401" t="s">
        <v>25</v>
      </c>
      <c r="B9" s="402"/>
      <c r="C9" s="402"/>
      <c r="D9" s="494">
        <f>H12</f>
        <v>0.44116</v>
      </c>
      <c r="E9" s="495"/>
      <c r="G9" s="373" t="s">
        <v>32</v>
      </c>
      <c r="H9" s="572"/>
      <c r="I9" s="160">
        <v>1.2</v>
      </c>
      <c r="J9" s="112"/>
      <c r="K9" s="112"/>
      <c r="L9" s="112"/>
      <c r="M9" s="112"/>
      <c r="N9" s="112"/>
      <c r="O9" s="112"/>
      <c r="P9" s="112"/>
      <c r="Q9" s="112"/>
      <c r="R9" s="104"/>
      <c r="S9" s="104"/>
      <c r="T9" s="104"/>
      <c r="U9" s="129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04"/>
      <c r="AO9" s="104"/>
      <c r="AP9" s="104"/>
      <c r="AQ9" s="104"/>
      <c r="AR9" s="104"/>
      <c r="AS9" s="104"/>
      <c r="AT9" s="105"/>
      <c r="AV9" s="160">
        <v>1.2</v>
      </c>
      <c r="AW9" s="112"/>
      <c r="AX9" s="112"/>
      <c r="AY9" s="112"/>
      <c r="AZ9" s="112"/>
      <c r="BA9" s="112"/>
      <c r="BB9" s="112"/>
      <c r="BC9" s="112"/>
      <c r="BD9" s="112"/>
      <c r="BE9" s="161"/>
      <c r="BF9" s="161"/>
      <c r="BG9" s="161"/>
      <c r="BH9" s="165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20"/>
      <c r="CA9" s="117"/>
      <c r="CB9" s="104"/>
      <c r="CC9" s="104"/>
      <c r="CD9" s="104"/>
      <c r="CE9" s="104"/>
      <c r="CF9" s="104"/>
      <c r="CG9" s="105"/>
    </row>
    <row r="10" spans="1:85" ht="15" customHeight="1" x14ac:dyDescent="0.25">
      <c r="A10" s="405" t="s">
        <v>9</v>
      </c>
      <c r="B10" s="406"/>
      <c r="C10" s="406"/>
      <c r="D10" s="587">
        <v>11.65</v>
      </c>
      <c r="E10" s="588"/>
      <c r="G10" s="20" t="s">
        <v>33</v>
      </c>
      <c r="H10" s="27">
        <f>0.28*1.03</f>
        <v>0.28840000000000005</v>
      </c>
      <c r="I10" s="160">
        <v>1.4</v>
      </c>
      <c r="J10" s="166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04"/>
      <c r="W10" s="104"/>
      <c r="X10" s="104"/>
      <c r="Y10" s="104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04"/>
      <c r="AO10" s="104"/>
      <c r="AP10" s="104"/>
      <c r="AQ10" s="104"/>
      <c r="AR10" s="104"/>
      <c r="AS10" s="104" t="s">
        <v>149</v>
      </c>
      <c r="AT10" s="105" t="s">
        <v>149</v>
      </c>
      <c r="AV10" s="160">
        <v>1.4</v>
      </c>
      <c r="AW10" s="166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04"/>
      <c r="BJ10" s="104"/>
      <c r="BK10" s="104"/>
      <c r="BL10" s="104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20"/>
      <c r="CA10" s="117"/>
      <c r="CB10" s="104"/>
      <c r="CC10" s="104"/>
      <c r="CD10" s="104"/>
      <c r="CE10" s="104"/>
      <c r="CF10" s="104" t="s">
        <v>149</v>
      </c>
      <c r="CG10" s="105" t="s">
        <v>149</v>
      </c>
    </row>
    <row r="11" spans="1:85" x14ac:dyDescent="0.25">
      <c r="A11" s="409" t="s">
        <v>10</v>
      </c>
      <c r="B11" s="410"/>
      <c r="C11" s="410"/>
      <c r="D11" s="411">
        <f>($D$3+0.3)*($D$2-0.035)*H3*D23</f>
        <v>3.0895200000000003</v>
      </c>
      <c r="E11" s="412"/>
      <c r="G11" s="145" t="s">
        <v>34</v>
      </c>
      <c r="H11" s="27">
        <f>(1.16*100)/(1000^2)*2690</f>
        <v>0.31203999999999998</v>
      </c>
      <c r="I11" s="160">
        <v>1.6</v>
      </c>
      <c r="J11" s="166"/>
      <c r="K11" s="166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04"/>
      <c r="W11" s="104"/>
      <c r="X11" s="104"/>
      <c r="Y11" s="104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04"/>
      <c r="AO11" s="104"/>
      <c r="AP11" s="104"/>
      <c r="AQ11" s="104" t="s">
        <v>149</v>
      </c>
      <c r="AR11" s="104" t="s">
        <v>149</v>
      </c>
      <c r="AS11" s="104" t="s">
        <v>149</v>
      </c>
      <c r="AT11" s="105" t="s">
        <v>149</v>
      </c>
      <c r="AV11" s="160">
        <v>1.6</v>
      </c>
      <c r="AW11" s="166"/>
      <c r="AX11" s="166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04"/>
      <c r="BJ11" s="104"/>
      <c r="BK11" s="104"/>
      <c r="BL11" s="104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20"/>
      <c r="CA11" s="117"/>
      <c r="CB11" s="104"/>
      <c r="CC11" s="104"/>
      <c r="CD11" s="104" t="s">
        <v>149</v>
      </c>
      <c r="CE11" s="104" t="s">
        <v>149</v>
      </c>
      <c r="CF11" s="104" t="s">
        <v>149</v>
      </c>
      <c r="CG11" s="105" t="s">
        <v>149</v>
      </c>
    </row>
    <row r="12" spans="1:85" x14ac:dyDescent="0.25">
      <c r="A12" s="409" t="s">
        <v>11</v>
      </c>
      <c r="B12" s="410"/>
      <c r="C12" s="410"/>
      <c r="D12" s="411">
        <f>($D$3+0.3)*($D$2-0.035)*H4*D23</f>
        <v>4.9432320000000001</v>
      </c>
      <c r="E12" s="412"/>
      <c r="G12" s="29" t="s">
        <v>117</v>
      </c>
      <c r="H12" s="143">
        <f>(1.64*100)/(1000^2)*2690</f>
        <v>0.44116</v>
      </c>
      <c r="I12" s="160">
        <v>1.8</v>
      </c>
      <c r="J12" s="166"/>
      <c r="K12" s="166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04"/>
      <c r="W12" s="104"/>
      <c r="X12" s="104"/>
      <c r="Y12" s="104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04"/>
      <c r="AO12" s="104"/>
      <c r="AP12" s="104" t="s">
        <v>149</v>
      </c>
      <c r="AQ12" s="104" t="s">
        <v>149</v>
      </c>
      <c r="AR12" s="104" t="s">
        <v>149</v>
      </c>
      <c r="AS12" s="104" t="s">
        <v>149</v>
      </c>
      <c r="AT12" s="106" t="s">
        <v>149</v>
      </c>
      <c r="AV12" s="160">
        <v>1.8</v>
      </c>
      <c r="AW12" s="166"/>
      <c r="AX12" s="166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04"/>
      <c r="BJ12" s="104"/>
      <c r="BK12" s="104"/>
      <c r="BL12" s="104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20"/>
      <c r="CA12" s="117"/>
      <c r="CB12" s="104"/>
      <c r="CC12" s="104" t="s">
        <v>149</v>
      </c>
      <c r="CD12" s="104" t="s">
        <v>149</v>
      </c>
      <c r="CE12" s="104" t="s">
        <v>149</v>
      </c>
      <c r="CF12" s="104" t="s">
        <v>149</v>
      </c>
      <c r="CG12" s="106" t="s">
        <v>149</v>
      </c>
    </row>
    <row r="13" spans="1:85" x14ac:dyDescent="0.25">
      <c r="A13" s="409" t="s">
        <v>12</v>
      </c>
      <c r="B13" s="410"/>
      <c r="C13" s="410"/>
      <c r="D13" s="411">
        <f>($D$3+0.3)*($D$2-0.035)*H5*D23</f>
        <v>8.4961800000000007</v>
      </c>
      <c r="E13" s="412"/>
      <c r="I13" s="160">
        <v>2</v>
      </c>
      <c r="J13" s="166"/>
      <c r="K13" s="166"/>
      <c r="L13" s="166"/>
      <c r="M13" s="112"/>
      <c r="N13" s="112"/>
      <c r="O13" s="112"/>
      <c r="P13" s="112"/>
      <c r="Q13" s="112"/>
      <c r="R13" s="112"/>
      <c r="S13" s="112"/>
      <c r="T13" s="112"/>
      <c r="U13" s="112"/>
      <c r="V13" s="104"/>
      <c r="W13" s="104"/>
      <c r="X13" s="104"/>
      <c r="Y13" s="104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04" t="s">
        <v>149</v>
      </c>
      <c r="AO13" s="104" t="s">
        <v>149</v>
      </c>
      <c r="AP13" s="104" t="s">
        <v>149</v>
      </c>
      <c r="AQ13" s="104" t="s">
        <v>149</v>
      </c>
      <c r="AR13" s="104" t="s">
        <v>149</v>
      </c>
      <c r="AS13" s="104" t="s">
        <v>149</v>
      </c>
      <c r="AT13" s="106" t="s">
        <v>149</v>
      </c>
      <c r="AV13" s="160">
        <v>2</v>
      </c>
      <c r="AW13" s="166"/>
      <c r="AX13" s="166"/>
      <c r="AY13" s="166"/>
      <c r="AZ13" s="112"/>
      <c r="BA13" s="112"/>
      <c r="BB13" s="112"/>
      <c r="BC13" s="112"/>
      <c r="BD13" s="112"/>
      <c r="BE13" s="112"/>
      <c r="BF13" s="112"/>
      <c r="BG13" s="112"/>
      <c r="BH13" s="112"/>
      <c r="BI13" s="104"/>
      <c r="BJ13" s="104"/>
      <c r="BK13" s="104"/>
      <c r="BL13" s="104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20"/>
      <c r="CA13" s="117" t="s">
        <v>149</v>
      </c>
      <c r="CB13" s="104" t="s">
        <v>149</v>
      </c>
      <c r="CC13" s="104" t="s">
        <v>149</v>
      </c>
      <c r="CD13" s="104" t="s">
        <v>149</v>
      </c>
      <c r="CE13" s="104" t="s">
        <v>149</v>
      </c>
      <c r="CF13" s="104" t="s">
        <v>149</v>
      </c>
      <c r="CG13" s="106" t="s">
        <v>149</v>
      </c>
    </row>
    <row r="14" spans="1:85" ht="15.75" thickBot="1" x14ac:dyDescent="0.3">
      <c r="A14" s="409" t="s">
        <v>19</v>
      </c>
      <c r="B14" s="410"/>
      <c r="C14" s="410"/>
      <c r="D14" s="411">
        <f>(D2-0.035)*D9</f>
        <v>1.3521554</v>
      </c>
      <c r="E14" s="412"/>
      <c r="I14" s="160">
        <v>2.2000000000000002</v>
      </c>
      <c r="J14" s="166"/>
      <c r="K14" s="166"/>
      <c r="L14" s="166"/>
      <c r="M14" s="166"/>
      <c r="N14" s="112"/>
      <c r="O14" s="112"/>
      <c r="P14" s="112"/>
      <c r="Q14" s="112"/>
      <c r="R14" s="112"/>
      <c r="S14" s="112"/>
      <c r="T14" s="112"/>
      <c r="U14" s="112"/>
      <c r="V14" s="104"/>
      <c r="W14" s="104"/>
      <c r="X14" s="104"/>
      <c r="Y14" s="104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 t="s">
        <v>149</v>
      </c>
      <c r="AN14" s="104" t="s">
        <v>149</v>
      </c>
      <c r="AO14" s="104" t="s">
        <v>149</v>
      </c>
      <c r="AP14" s="104" t="s">
        <v>149</v>
      </c>
      <c r="AQ14" s="104" t="s">
        <v>149</v>
      </c>
      <c r="AR14" s="104" t="s">
        <v>149</v>
      </c>
      <c r="AS14" s="104" t="s">
        <v>149</v>
      </c>
      <c r="AT14" s="106" t="s">
        <v>149</v>
      </c>
      <c r="AV14" s="160">
        <v>2.2000000000000002</v>
      </c>
      <c r="AW14" s="166"/>
      <c r="AX14" s="166"/>
      <c r="AY14" s="166"/>
      <c r="AZ14" s="166"/>
      <c r="BA14" s="112"/>
      <c r="BB14" s="112"/>
      <c r="BC14" s="112"/>
      <c r="BD14" s="112"/>
      <c r="BE14" s="112"/>
      <c r="BF14" s="112"/>
      <c r="BG14" s="112"/>
      <c r="BH14" s="112"/>
      <c r="BI14" s="104"/>
      <c r="BJ14" s="104"/>
      <c r="BK14" s="104"/>
      <c r="BL14" s="104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20" t="s">
        <v>149</v>
      </c>
      <c r="CA14" s="117" t="s">
        <v>149</v>
      </c>
      <c r="CB14" s="104" t="s">
        <v>149</v>
      </c>
      <c r="CC14" s="104" t="s">
        <v>149</v>
      </c>
      <c r="CD14" s="104" t="s">
        <v>149</v>
      </c>
      <c r="CE14" s="104" t="s">
        <v>149</v>
      </c>
      <c r="CF14" s="104" t="s">
        <v>149</v>
      </c>
      <c r="CG14" s="106" t="s">
        <v>149</v>
      </c>
    </row>
    <row r="15" spans="1:85" x14ac:dyDescent="0.25">
      <c r="A15" s="409" t="s">
        <v>26</v>
      </c>
      <c r="B15" s="410"/>
      <c r="C15" s="410"/>
      <c r="D15" s="685">
        <f>(D11+$D$14)</f>
        <v>4.4416754000000003</v>
      </c>
      <c r="E15" s="686"/>
      <c r="F15" s="540" t="s">
        <v>151</v>
      </c>
      <c r="G15" s="541"/>
      <c r="I15" s="160">
        <v>2.4</v>
      </c>
      <c r="J15" s="166"/>
      <c r="K15" s="166"/>
      <c r="L15" s="166"/>
      <c r="M15" s="166"/>
      <c r="N15" s="112"/>
      <c r="O15" s="112"/>
      <c r="P15" s="112"/>
      <c r="Q15" s="112"/>
      <c r="R15" s="112"/>
      <c r="S15" s="112"/>
      <c r="T15" s="112"/>
      <c r="U15" s="112"/>
      <c r="V15" s="104"/>
      <c r="W15" s="104"/>
      <c r="X15" s="104"/>
      <c r="Y15" s="104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 t="s">
        <v>149</v>
      </c>
      <c r="AL15" s="116" t="s">
        <v>149</v>
      </c>
      <c r="AM15" s="116" t="s">
        <v>149</v>
      </c>
      <c r="AN15" s="104" t="s">
        <v>149</v>
      </c>
      <c r="AO15" s="104" t="s">
        <v>149</v>
      </c>
      <c r="AP15" s="104" t="s">
        <v>149</v>
      </c>
      <c r="AQ15" s="104" t="s">
        <v>149</v>
      </c>
      <c r="AR15" s="104" t="s">
        <v>149</v>
      </c>
      <c r="AS15" s="104" t="s">
        <v>149</v>
      </c>
      <c r="AT15" s="106" t="s">
        <v>149</v>
      </c>
      <c r="AV15" s="160">
        <v>2.4</v>
      </c>
      <c r="AW15" s="166"/>
      <c r="AX15" s="166"/>
      <c r="AY15" s="166"/>
      <c r="AZ15" s="166"/>
      <c r="BA15" s="112"/>
      <c r="BB15" s="112"/>
      <c r="BC15" s="112"/>
      <c r="BD15" s="112"/>
      <c r="BE15" s="112"/>
      <c r="BF15" s="112"/>
      <c r="BG15" s="112"/>
      <c r="BH15" s="112"/>
      <c r="BI15" s="104"/>
      <c r="BJ15" s="104"/>
      <c r="BK15" s="104"/>
      <c r="BL15" s="104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 t="s">
        <v>149</v>
      </c>
      <c r="BY15" s="116" t="s">
        <v>149</v>
      </c>
      <c r="BZ15" s="120" t="s">
        <v>149</v>
      </c>
      <c r="CA15" s="117" t="s">
        <v>149</v>
      </c>
      <c r="CB15" s="104" t="s">
        <v>149</v>
      </c>
      <c r="CC15" s="104" t="s">
        <v>149</v>
      </c>
      <c r="CD15" s="104" t="s">
        <v>149</v>
      </c>
      <c r="CE15" s="104" t="s">
        <v>149</v>
      </c>
      <c r="CF15" s="104" t="s">
        <v>149</v>
      </c>
      <c r="CG15" s="106" t="s">
        <v>149</v>
      </c>
    </row>
    <row r="16" spans="1:85" x14ac:dyDescent="0.25">
      <c r="A16" s="409" t="s">
        <v>27</v>
      </c>
      <c r="B16" s="410"/>
      <c r="C16" s="410"/>
      <c r="D16" s="685">
        <f>(D12+$D$14)</f>
        <v>6.2953874000000001</v>
      </c>
      <c r="E16" s="686"/>
      <c r="F16" s="542"/>
      <c r="G16" s="543"/>
      <c r="I16" s="160">
        <v>2.6</v>
      </c>
      <c r="J16" s="166"/>
      <c r="K16" s="166"/>
      <c r="L16" s="166"/>
      <c r="M16" s="166"/>
      <c r="N16" s="166"/>
      <c r="O16" s="112"/>
      <c r="P16" s="112"/>
      <c r="Q16" s="112"/>
      <c r="R16" s="112"/>
      <c r="S16" s="112"/>
      <c r="T16" s="112"/>
      <c r="U16" s="112"/>
      <c r="V16" s="104"/>
      <c r="W16" s="104"/>
      <c r="X16" s="104"/>
      <c r="Y16" s="104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 t="s">
        <v>149</v>
      </c>
      <c r="AK16" s="116" t="s">
        <v>149</v>
      </c>
      <c r="AL16" s="116" t="s">
        <v>149</v>
      </c>
      <c r="AM16" s="116" t="s">
        <v>149</v>
      </c>
      <c r="AN16" s="104" t="s">
        <v>149</v>
      </c>
      <c r="AO16" s="104" t="s">
        <v>149</v>
      </c>
      <c r="AP16" s="104" t="s">
        <v>149</v>
      </c>
      <c r="AQ16" s="104" t="s">
        <v>149</v>
      </c>
      <c r="AR16" s="104" t="s">
        <v>149</v>
      </c>
      <c r="AS16" s="107" t="s">
        <v>149</v>
      </c>
      <c r="AT16" s="106" t="s">
        <v>149</v>
      </c>
      <c r="AV16" s="160">
        <v>2.6</v>
      </c>
      <c r="AW16" s="166"/>
      <c r="AX16" s="166"/>
      <c r="AY16" s="166"/>
      <c r="AZ16" s="166"/>
      <c r="BA16" s="166"/>
      <c r="BB16" s="112"/>
      <c r="BC16" s="112"/>
      <c r="BD16" s="112"/>
      <c r="BE16" s="112"/>
      <c r="BF16" s="112"/>
      <c r="BG16" s="112"/>
      <c r="BH16" s="112"/>
      <c r="BI16" s="104"/>
      <c r="BJ16" s="104"/>
      <c r="BK16" s="104"/>
      <c r="BL16" s="104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 t="s">
        <v>149</v>
      </c>
      <c r="BX16" s="116" t="s">
        <v>149</v>
      </c>
      <c r="BY16" s="116" t="s">
        <v>149</v>
      </c>
      <c r="BZ16" s="120" t="s">
        <v>149</v>
      </c>
      <c r="CA16" s="117" t="s">
        <v>149</v>
      </c>
      <c r="CB16" s="104" t="s">
        <v>149</v>
      </c>
      <c r="CC16" s="104" t="s">
        <v>149</v>
      </c>
      <c r="CD16" s="104" t="s">
        <v>149</v>
      </c>
      <c r="CE16" s="104" t="s">
        <v>149</v>
      </c>
      <c r="CF16" s="107" t="s">
        <v>149</v>
      </c>
      <c r="CG16" s="106" t="s">
        <v>149</v>
      </c>
    </row>
    <row r="17" spans="1:85" ht="15.75" thickBot="1" x14ac:dyDescent="0.3">
      <c r="A17" s="419" t="s">
        <v>28</v>
      </c>
      <c r="B17" s="420"/>
      <c r="C17" s="420"/>
      <c r="D17" s="421">
        <f>(D13+$D$14)</f>
        <v>9.8483353999999999</v>
      </c>
      <c r="E17" s="422"/>
      <c r="F17" s="544"/>
      <c r="G17" s="545"/>
      <c r="I17" s="160">
        <v>2.8</v>
      </c>
      <c r="J17" s="166"/>
      <c r="K17" s="166"/>
      <c r="L17" s="166"/>
      <c r="M17" s="166"/>
      <c r="N17" s="166"/>
      <c r="O17" s="166"/>
      <c r="P17" s="112"/>
      <c r="Q17" s="112"/>
      <c r="R17" s="112"/>
      <c r="S17" s="112"/>
      <c r="T17" s="112"/>
      <c r="U17" s="112"/>
      <c r="V17" s="104"/>
      <c r="W17" s="104"/>
      <c r="X17" s="104"/>
      <c r="Y17" s="104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 t="s">
        <v>149</v>
      </c>
      <c r="AJ17" s="116" t="s">
        <v>149</v>
      </c>
      <c r="AK17" s="116" t="s">
        <v>149</v>
      </c>
      <c r="AL17" s="116" t="s">
        <v>149</v>
      </c>
      <c r="AM17" s="116" t="s">
        <v>149</v>
      </c>
      <c r="AN17" s="104" t="s">
        <v>149</v>
      </c>
      <c r="AO17" s="104" t="s">
        <v>149</v>
      </c>
      <c r="AP17" s="104" t="s">
        <v>149</v>
      </c>
      <c r="AQ17" s="104" t="s">
        <v>149</v>
      </c>
      <c r="AR17" s="104" t="s">
        <v>149</v>
      </c>
      <c r="AS17" s="107" t="s">
        <v>149</v>
      </c>
      <c r="AT17" s="106" t="s">
        <v>149</v>
      </c>
      <c r="AV17" s="160">
        <v>2.8</v>
      </c>
      <c r="AW17" s="166"/>
      <c r="AX17" s="166"/>
      <c r="AY17" s="166"/>
      <c r="AZ17" s="166"/>
      <c r="BA17" s="166"/>
      <c r="BB17" s="166"/>
      <c r="BC17" s="112"/>
      <c r="BD17" s="112"/>
      <c r="BE17" s="112"/>
      <c r="BF17" s="112"/>
      <c r="BG17" s="112"/>
      <c r="BH17" s="112"/>
      <c r="BI17" s="104"/>
      <c r="BJ17" s="104"/>
      <c r="BK17" s="104"/>
      <c r="BL17" s="104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 t="s">
        <v>149</v>
      </c>
      <c r="BW17" s="116" t="s">
        <v>149</v>
      </c>
      <c r="BX17" s="116" t="s">
        <v>149</v>
      </c>
      <c r="BY17" s="116" t="s">
        <v>149</v>
      </c>
      <c r="BZ17" s="120" t="s">
        <v>149</v>
      </c>
      <c r="CA17" s="117" t="s">
        <v>149</v>
      </c>
      <c r="CB17" s="104" t="s">
        <v>149</v>
      </c>
      <c r="CC17" s="104" t="s">
        <v>149</v>
      </c>
      <c r="CD17" s="104" t="s">
        <v>149</v>
      </c>
      <c r="CE17" s="104" t="s">
        <v>149</v>
      </c>
      <c r="CF17" s="107" t="s">
        <v>149</v>
      </c>
      <c r="CG17" s="106" t="s">
        <v>149</v>
      </c>
    </row>
    <row r="18" spans="1:85" ht="15.75" thickBot="1" x14ac:dyDescent="0.3">
      <c r="I18" s="160">
        <v>3</v>
      </c>
      <c r="J18" s="166"/>
      <c r="K18" s="166"/>
      <c r="L18" s="166"/>
      <c r="M18" s="166"/>
      <c r="N18" s="166"/>
      <c r="O18" s="166"/>
      <c r="P18" s="112"/>
      <c r="Q18" s="112"/>
      <c r="R18" s="112"/>
      <c r="S18" s="112"/>
      <c r="T18" s="112"/>
      <c r="U18" s="112"/>
      <c r="V18" s="104"/>
      <c r="W18" s="104"/>
      <c r="X18" s="104"/>
      <c r="Y18" s="104"/>
      <c r="Z18" s="116"/>
      <c r="AA18" s="116"/>
      <c r="AB18" s="116"/>
      <c r="AC18" s="116"/>
      <c r="AD18" s="116"/>
      <c r="AE18" s="116"/>
      <c r="AF18" s="116"/>
      <c r="AG18" s="116"/>
      <c r="AH18" s="116" t="s">
        <v>149</v>
      </c>
      <c r="AI18" s="116" t="s">
        <v>149</v>
      </c>
      <c r="AJ18" s="116" t="s">
        <v>149</v>
      </c>
      <c r="AK18" s="121" t="s">
        <v>149</v>
      </c>
      <c r="AL18" s="121" t="s">
        <v>149</v>
      </c>
      <c r="AM18" s="121" t="s">
        <v>149</v>
      </c>
      <c r="AN18" s="118" t="s">
        <v>149</v>
      </c>
      <c r="AO18" s="118" t="s">
        <v>149</v>
      </c>
      <c r="AP18" s="118" t="s">
        <v>149</v>
      </c>
      <c r="AQ18" s="118" t="s">
        <v>149</v>
      </c>
      <c r="AR18" s="118" t="s">
        <v>149</v>
      </c>
      <c r="AS18" s="123" t="s">
        <v>149</v>
      </c>
      <c r="AT18" s="306" t="s">
        <v>149</v>
      </c>
      <c r="AV18" s="160">
        <v>3</v>
      </c>
      <c r="AW18" s="166"/>
      <c r="AX18" s="166"/>
      <c r="AY18" s="166"/>
      <c r="AZ18" s="166"/>
      <c r="BA18" s="166"/>
      <c r="BB18" s="166"/>
      <c r="BC18" s="112"/>
      <c r="BD18" s="112"/>
      <c r="BE18" s="112"/>
      <c r="BF18" s="112"/>
      <c r="BG18" s="112"/>
      <c r="BH18" s="112"/>
      <c r="BI18" s="104"/>
      <c r="BJ18" s="104"/>
      <c r="BK18" s="104"/>
      <c r="BL18" s="104"/>
      <c r="BM18" s="116"/>
      <c r="BN18" s="116"/>
      <c r="BO18" s="116"/>
      <c r="BP18" s="116"/>
      <c r="BQ18" s="116"/>
      <c r="BR18" s="116"/>
      <c r="BS18" s="116"/>
      <c r="BT18" s="116"/>
      <c r="BU18" s="116" t="s">
        <v>149</v>
      </c>
      <c r="BV18" s="116" t="s">
        <v>149</v>
      </c>
      <c r="BW18" s="116" t="s">
        <v>149</v>
      </c>
      <c r="BX18" s="116" t="s">
        <v>149</v>
      </c>
      <c r="BY18" s="116" t="s">
        <v>149</v>
      </c>
      <c r="BZ18" s="120" t="s">
        <v>149</v>
      </c>
      <c r="CA18" s="117" t="s">
        <v>149</v>
      </c>
      <c r="CB18" s="104" t="s">
        <v>149</v>
      </c>
      <c r="CC18" s="104" t="s">
        <v>149</v>
      </c>
      <c r="CD18" s="104" t="s">
        <v>149</v>
      </c>
      <c r="CE18" s="104" t="s">
        <v>149</v>
      </c>
      <c r="CF18" s="107" t="s">
        <v>149</v>
      </c>
      <c r="CG18" s="106" t="s">
        <v>149</v>
      </c>
    </row>
    <row r="19" spans="1:85" x14ac:dyDescent="0.25">
      <c r="A19" s="423" t="s">
        <v>20</v>
      </c>
      <c r="B19" s="424"/>
      <c r="C19" s="424"/>
      <c r="D19" s="425">
        <f>(4.22*100)/(1000^2)</f>
        <v>4.2200000000000001E-4</v>
      </c>
      <c r="E19" s="426"/>
      <c r="I19" s="160">
        <v>3.2</v>
      </c>
      <c r="J19" s="166"/>
      <c r="K19" s="166"/>
      <c r="L19" s="166"/>
      <c r="M19" s="166"/>
      <c r="N19" s="166"/>
      <c r="O19" s="166"/>
      <c r="P19" s="166"/>
      <c r="Q19" s="112"/>
      <c r="R19" s="112"/>
      <c r="S19" s="112"/>
      <c r="T19" s="112"/>
      <c r="U19" s="112"/>
      <c r="V19" s="104"/>
      <c r="W19" s="104"/>
      <c r="X19" s="104"/>
      <c r="Y19" s="104"/>
      <c r="Z19" s="116"/>
      <c r="AA19" s="116"/>
      <c r="AB19" s="116"/>
      <c r="AC19" s="116"/>
      <c r="AD19" s="116"/>
      <c r="AE19" s="116"/>
      <c r="AF19" s="116"/>
      <c r="AG19" s="116" t="s">
        <v>149</v>
      </c>
      <c r="AH19" s="116" t="s">
        <v>149</v>
      </c>
      <c r="AI19" s="116" t="s">
        <v>149</v>
      </c>
      <c r="AJ19" s="120" t="s">
        <v>149</v>
      </c>
      <c r="AK19" s="307"/>
      <c r="AL19" s="308"/>
      <c r="AM19" s="308"/>
      <c r="AN19" s="309"/>
      <c r="AO19" s="309"/>
      <c r="AP19" s="309"/>
      <c r="AQ19" s="309"/>
      <c r="AR19" s="309"/>
      <c r="AS19" s="309"/>
      <c r="AT19" s="310"/>
      <c r="AV19" s="160">
        <v>3.2</v>
      </c>
      <c r="AW19" s="166"/>
      <c r="AX19" s="166"/>
      <c r="AY19" s="166"/>
      <c r="AZ19" s="166"/>
      <c r="BA19" s="166"/>
      <c r="BB19" s="166"/>
      <c r="BC19" s="166"/>
      <c r="BD19" s="112"/>
      <c r="BE19" s="112"/>
      <c r="BF19" s="112"/>
      <c r="BG19" s="112"/>
      <c r="BH19" s="112"/>
      <c r="BI19" s="104"/>
      <c r="BJ19" s="104"/>
      <c r="BK19" s="104"/>
      <c r="BL19" s="104"/>
      <c r="BM19" s="116"/>
      <c r="BN19" s="116"/>
      <c r="BO19" s="116"/>
      <c r="BP19" s="116"/>
      <c r="BQ19" s="116"/>
      <c r="BR19" s="116"/>
      <c r="BS19" s="116"/>
      <c r="BT19" s="116" t="s">
        <v>149</v>
      </c>
      <c r="BU19" s="116" t="s">
        <v>149</v>
      </c>
      <c r="BV19" s="116" t="s">
        <v>149</v>
      </c>
      <c r="BW19" s="116" t="s">
        <v>149</v>
      </c>
      <c r="BX19" s="116" t="s">
        <v>149</v>
      </c>
      <c r="BY19" s="116" t="s">
        <v>149</v>
      </c>
      <c r="BZ19" s="120" t="s">
        <v>149</v>
      </c>
      <c r="CA19" s="117" t="s">
        <v>149</v>
      </c>
      <c r="CB19" s="104" t="s">
        <v>149</v>
      </c>
      <c r="CC19" s="104" t="s">
        <v>149</v>
      </c>
      <c r="CD19" s="104" t="s">
        <v>149</v>
      </c>
      <c r="CE19" s="104" t="s">
        <v>149</v>
      </c>
      <c r="CF19" s="107" t="s">
        <v>149</v>
      </c>
      <c r="CG19" s="106" t="s">
        <v>149</v>
      </c>
    </row>
    <row r="20" spans="1:85" x14ac:dyDescent="0.25">
      <c r="A20" s="427" t="s">
        <v>31</v>
      </c>
      <c r="B20" s="428"/>
      <c r="C20" s="428"/>
      <c r="D20" s="583">
        <v>2690</v>
      </c>
      <c r="E20" s="584"/>
      <c r="I20" s="160">
        <v>3.4</v>
      </c>
      <c r="J20" s="166"/>
      <c r="K20" s="166"/>
      <c r="L20" s="166"/>
      <c r="M20" s="166"/>
      <c r="N20" s="166"/>
      <c r="O20" s="166"/>
      <c r="P20" s="166"/>
      <c r="Q20" s="166"/>
      <c r="R20" s="112"/>
      <c r="S20" s="112"/>
      <c r="T20" s="112"/>
      <c r="U20" s="112"/>
      <c r="V20" s="104"/>
      <c r="W20" s="104"/>
      <c r="X20" s="104"/>
      <c r="Y20" s="104"/>
      <c r="Z20" s="116"/>
      <c r="AA20" s="116"/>
      <c r="AB20" s="116"/>
      <c r="AC20" s="116"/>
      <c r="AD20" s="116"/>
      <c r="AE20" s="116"/>
      <c r="AF20" s="116" t="s">
        <v>149</v>
      </c>
      <c r="AG20" s="116" t="s">
        <v>149</v>
      </c>
      <c r="AH20" s="116" t="s">
        <v>149</v>
      </c>
      <c r="AI20" s="116" t="s">
        <v>149</v>
      </c>
      <c r="AJ20" s="120" t="s">
        <v>149</v>
      </c>
      <c r="AK20" s="311"/>
      <c r="AL20" s="299"/>
      <c r="AM20" s="299"/>
      <c r="AN20" s="300"/>
      <c r="AO20" s="300"/>
      <c r="AP20" s="300"/>
      <c r="AQ20" s="300"/>
      <c r="AR20" s="300"/>
      <c r="AS20" s="300"/>
      <c r="AT20" s="301"/>
      <c r="AV20" s="160">
        <v>3.4</v>
      </c>
      <c r="AW20" s="166"/>
      <c r="AX20" s="166"/>
      <c r="AY20" s="166"/>
      <c r="AZ20" s="166"/>
      <c r="BA20" s="166"/>
      <c r="BB20" s="166"/>
      <c r="BC20" s="166"/>
      <c r="BD20" s="166"/>
      <c r="BE20" s="112"/>
      <c r="BF20" s="112"/>
      <c r="BG20" s="112"/>
      <c r="BH20" s="112"/>
      <c r="BI20" s="104"/>
      <c r="BJ20" s="104"/>
      <c r="BK20" s="104"/>
      <c r="BL20" s="104"/>
      <c r="BM20" s="116"/>
      <c r="BN20" s="116"/>
      <c r="BO20" s="116"/>
      <c r="BP20" s="116"/>
      <c r="BQ20" s="116"/>
      <c r="BR20" s="116"/>
      <c r="BS20" s="116" t="s">
        <v>149</v>
      </c>
      <c r="BT20" s="116" t="s">
        <v>149</v>
      </c>
      <c r="BU20" s="116" t="s">
        <v>149</v>
      </c>
      <c r="BV20" s="116" t="s">
        <v>149</v>
      </c>
      <c r="BW20" s="116" t="s">
        <v>149</v>
      </c>
      <c r="BX20" s="116" t="s">
        <v>149</v>
      </c>
      <c r="BY20" s="116" t="s">
        <v>149</v>
      </c>
      <c r="BZ20" s="120" t="s">
        <v>149</v>
      </c>
      <c r="CA20" s="117" t="s">
        <v>149</v>
      </c>
      <c r="CB20" s="104" t="s">
        <v>149</v>
      </c>
      <c r="CC20" s="104" t="s">
        <v>149</v>
      </c>
      <c r="CD20" s="104" t="s">
        <v>149</v>
      </c>
      <c r="CE20" s="104" t="s">
        <v>149</v>
      </c>
      <c r="CF20" s="107" t="s">
        <v>149</v>
      </c>
      <c r="CG20" s="106" t="s">
        <v>149</v>
      </c>
    </row>
    <row r="21" spans="1:85" x14ac:dyDescent="0.25">
      <c r="A21" s="427" t="s">
        <v>21</v>
      </c>
      <c r="B21" s="428"/>
      <c r="C21" s="428"/>
      <c r="D21" s="585">
        <f>D20*D19</f>
        <v>1.1351800000000001</v>
      </c>
      <c r="E21" s="586"/>
      <c r="I21" s="160">
        <v>3.6</v>
      </c>
      <c r="J21" s="166"/>
      <c r="K21" s="166"/>
      <c r="L21" s="166"/>
      <c r="M21" s="166"/>
      <c r="N21" s="166"/>
      <c r="O21" s="166"/>
      <c r="P21" s="166"/>
      <c r="Q21" s="166"/>
      <c r="R21" s="112"/>
      <c r="S21" s="112"/>
      <c r="T21" s="112"/>
      <c r="U21" s="112"/>
      <c r="V21" s="104"/>
      <c r="W21" s="104"/>
      <c r="X21" s="104"/>
      <c r="Y21" s="104"/>
      <c r="Z21" s="116"/>
      <c r="AA21" s="116"/>
      <c r="AB21" s="116"/>
      <c r="AC21" s="116"/>
      <c r="AD21" s="116"/>
      <c r="AE21" s="116" t="s">
        <v>149</v>
      </c>
      <c r="AF21" s="116" t="s">
        <v>149</v>
      </c>
      <c r="AG21" s="116" t="s">
        <v>149</v>
      </c>
      <c r="AH21" s="116" t="s">
        <v>149</v>
      </c>
      <c r="AI21" s="116" t="s">
        <v>149</v>
      </c>
      <c r="AJ21" s="120" t="s">
        <v>149</v>
      </c>
      <c r="AK21" s="311"/>
      <c r="AL21" s="299"/>
      <c r="AM21" s="299"/>
      <c r="AN21" s="300"/>
      <c r="AO21" s="300"/>
      <c r="AP21" s="300"/>
      <c r="AQ21" s="300"/>
      <c r="AR21" s="300"/>
      <c r="AS21" s="300"/>
      <c r="AT21" s="301"/>
      <c r="AV21" s="160">
        <v>3.6</v>
      </c>
      <c r="AW21" s="166"/>
      <c r="AX21" s="166"/>
      <c r="AY21" s="166"/>
      <c r="AZ21" s="166"/>
      <c r="BA21" s="166"/>
      <c r="BB21" s="166"/>
      <c r="BC21" s="166"/>
      <c r="BD21" s="166"/>
      <c r="BE21" s="112"/>
      <c r="BF21" s="112"/>
      <c r="BG21" s="112"/>
      <c r="BH21" s="112"/>
      <c r="BI21" s="104"/>
      <c r="BJ21" s="104"/>
      <c r="BK21" s="104"/>
      <c r="BL21" s="104"/>
      <c r="BM21" s="116"/>
      <c r="BN21" s="116"/>
      <c r="BO21" s="116"/>
      <c r="BP21" s="116"/>
      <c r="BQ21" s="116"/>
      <c r="BR21" s="116" t="s">
        <v>149</v>
      </c>
      <c r="BS21" s="116" t="s">
        <v>149</v>
      </c>
      <c r="BT21" s="116" t="s">
        <v>149</v>
      </c>
      <c r="BU21" s="116" t="s">
        <v>149</v>
      </c>
      <c r="BV21" s="116" t="s">
        <v>149</v>
      </c>
      <c r="BW21" s="116" t="s">
        <v>149</v>
      </c>
      <c r="BX21" s="116" t="s">
        <v>149</v>
      </c>
      <c r="BY21" s="116" t="s">
        <v>149</v>
      </c>
      <c r="BZ21" s="120" t="s">
        <v>149</v>
      </c>
      <c r="CA21" s="117" t="s">
        <v>149</v>
      </c>
      <c r="CB21" s="104" t="s">
        <v>149</v>
      </c>
      <c r="CC21" s="104" t="s">
        <v>149</v>
      </c>
      <c r="CD21" s="104" t="s">
        <v>149</v>
      </c>
      <c r="CE21" s="107" t="s">
        <v>149</v>
      </c>
      <c r="CF21" s="107" t="s">
        <v>149</v>
      </c>
      <c r="CG21" s="106" t="s">
        <v>149</v>
      </c>
    </row>
    <row r="22" spans="1:85" ht="15.75" thickBot="1" x14ac:dyDescent="0.3">
      <c r="A22" s="433" t="s">
        <v>22</v>
      </c>
      <c r="B22" s="434"/>
      <c r="C22" s="434"/>
      <c r="D22" s="662">
        <f>(D2-0.035)*(D21)</f>
        <v>3.4793267000000001</v>
      </c>
      <c r="E22" s="663"/>
      <c r="I22" s="160">
        <v>3.8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12"/>
      <c r="T22" s="112"/>
      <c r="U22" s="112"/>
      <c r="V22" s="104"/>
      <c r="W22" s="104"/>
      <c r="X22" s="104"/>
      <c r="Y22" s="104"/>
      <c r="Z22" s="116"/>
      <c r="AA22" s="116"/>
      <c r="AB22" s="116"/>
      <c r="AC22" s="116"/>
      <c r="AD22" s="116"/>
      <c r="AE22" s="116" t="s">
        <v>149</v>
      </c>
      <c r="AF22" s="116" t="s">
        <v>149</v>
      </c>
      <c r="AG22" s="116" t="s">
        <v>149</v>
      </c>
      <c r="AH22" s="116" t="s">
        <v>149</v>
      </c>
      <c r="AI22" s="116" t="s">
        <v>149</v>
      </c>
      <c r="AJ22" s="120" t="s">
        <v>149</v>
      </c>
      <c r="AK22" s="311"/>
      <c r="AL22" s="299"/>
      <c r="AM22" s="299"/>
      <c r="AN22" s="300"/>
      <c r="AO22" s="300"/>
      <c r="AP22" s="300"/>
      <c r="AQ22" s="300"/>
      <c r="AR22" s="300"/>
      <c r="AS22" s="300"/>
      <c r="AT22" s="301"/>
      <c r="AV22" s="160">
        <v>3.8</v>
      </c>
      <c r="AW22" s="166"/>
      <c r="AX22" s="166"/>
      <c r="AY22" s="166"/>
      <c r="AZ22" s="166"/>
      <c r="BA22" s="166"/>
      <c r="BB22" s="166"/>
      <c r="BC22" s="166"/>
      <c r="BD22" s="166"/>
      <c r="BE22" s="166"/>
      <c r="BF22" s="112"/>
      <c r="BG22" s="112"/>
      <c r="BH22" s="112"/>
      <c r="BI22" s="104"/>
      <c r="BJ22" s="104"/>
      <c r="BK22" s="104"/>
      <c r="BL22" s="104"/>
      <c r="BM22" s="116"/>
      <c r="BN22" s="116"/>
      <c r="BO22" s="116"/>
      <c r="BP22" s="116"/>
      <c r="BQ22" s="116"/>
      <c r="BR22" s="116" t="s">
        <v>149</v>
      </c>
      <c r="BS22" s="116" t="s">
        <v>149</v>
      </c>
      <c r="BT22" s="116" t="s">
        <v>149</v>
      </c>
      <c r="BU22" s="116" t="s">
        <v>149</v>
      </c>
      <c r="BV22" s="116" t="s">
        <v>149</v>
      </c>
      <c r="BW22" s="116" t="s">
        <v>149</v>
      </c>
      <c r="BX22" s="116" t="s">
        <v>149</v>
      </c>
      <c r="BY22" s="116" t="s">
        <v>149</v>
      </c>
      <c r="BZ22" s="120" t="s">
        <v>149</v>
      </c>
      <c r="CA22" s="117" t="s">
        <v>149</v>
      </c>
      <c r="CB22" s="104" t="s">
        <v>149</v>
      </c>
      <c r="CC22" s="104" t="s">
        <v>149</v>
      </c>
      <c r="CD22" s="104" t="s">
        <v>149</v>
      </c>
      <c r="CE22" s="107" t="s">
        <v>149</v>
      </c>
      <c r="CF22" s="107" t="s">
        <v>149</v>
      </c>
      <c r="CG22" s="106" t="s">
        <v>150</v>
      </c>
    </row>
    <row r="23" spans="1:85" ht="15.75" thickBot="1" x14ac:dyDescent="0.3">
      <c r="A23" s="433" t="s">
        <v>121</v>
      </c>
      <c r="B23" s="434"/>
      <c r="C23" s="434"/>
      <c r="D23" s="560">
        <v>1.05</v>
      </c>
      <c r="E23" s="561"/>
      <c r="I23" s="160">
        <v>4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12"/>
      <c r="U23" s="112"/>
      <c r="V23" s="104"/>
      <c r="W23" s="104"/>
      <c r="X23" s="104"/>
      <c r="Y23" s="104"/>
      <c r="Z23" s="116"/>
      <c r="AA23" s="116"/>
      <c r="AB23" s="116"/>
      <c r="AC23" s="116"/>
      <c r="AD23" s="116" t="s">
        <v>149</v>
      </c>
      <c r="AE23" s="116" t="s">
        <v>149</v>
      </c>
      <c r="AF23" s="116" t="s">
        <v>149</v>
      </c>
      <c r="AG23" s="116" t="s">
        <v>149</v>
      </c>
      <c r="AH23" s="116" t="s">
        <v>149</v>
      </c>
      <c r="AI23" s="116" t="s">
        <v>149</v>
      </c>
      <c r="AJ23" s="120" t="s">
        <v>149</v>
      </c>
      <c r="AK23" s="311"/>
      <c r="AL23" s="299"/>
      <c r="AM23" s="299"/>
      <c r="AN23" s="300"/>
      <c r="AO23" s="300"/>
      <c r="AP23" s="300"/>
      <c r="AQ23" s="300"/>
      <c r="AR23" s="300"/>
      <c r="AS23" s="300"/>
      <c r="AT23" s="301"/>
      <c r="AV23" s="160">
        <v>4</v>
      </c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12"/>
      <c r="BH23" s="112"/>
      <c r="BI23" s="104"/>
      <c r="BJ23" s="104"/>
      <c r="BK23" s="104"/>
      <c r="BL23" s="104"/>
      <c r="BM23" s="116"/>
      <c r="BN23" s="116"/>
      <c r="BO23" s="116"/>
      <c r="BP23" s="116"/>
      <c r="BQ23" s="116" t="s">
        <v>149</v>
      </c>
      <c r="BR23" s="116" t="s">
        <v>149</v>
      </c>
      <c r="BS23" s="116" t="s">
        <v>149</v>
      </c>
      <c r="BT23" s="116" t="s">
        <v>149</v>
      </c>
      <c r="BU23" s="116" t="s">
        <v>149</v>
      </c>
      <c r="BV23" s="116" t="s">
        <v>149</v>
      </c>
      <c r="BW23" s="116" t="s">
        <v>149</v>
      </c>
      <c r="BX23" s="116" t="s">
        <v>149</v>
      </c>
      <c r="BY23" s="116" t="s">
        <v>149</v>
      </c>
      <c r="BZ23" s="120" t="s">
        <v>149</v>
      </c>
      <c r="CA23" s="117" t="s">
        <v>149</v>
      </c>
      <c r="CB23" s="104" t="s">
        <v>149</v>
      </c>
      <c r="CC23" s="104" t="s">
        <v>149</v>
      </c>
      <c r="CD23" s="104" t="s">
        <v>149</v>
      </c>
      <c r="CE23" s="107" t="s">
        <v>149</v>
      </c>
      <c r="CF23" s="107" t="s">
        <v>150</v>
      </c>
      <c r="CG23" s="106" t="s">
        <v>150</v>
      </c>
    </row>
    <row r="24" spans="1:85" x14ac:dyDescent="0.25">
      <c r="A24" s="151"/>
      <c r="B24" s="151"/>
      <c r="C24" s="151"/>
      <c r="D24" s="203"/>
      <c r="E24" s="203"/>
      <c r="I24" s="160">
        <v>4.2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12"/>
      <c r="U24" s="112"/>
      <c r="V24" s="104"/>
      <c r="W24" s="104"/>
      <c r="X24" s="104"/>
      <c r="Y24" s="104"/>
      <c r="Z24" s="116"/>
      <c r="AA24" s="116"/>
      <c r="AB24" s="116"/>
      <c r="AC24" s="116" t="s">
        <v>149</v>
      </c>
      <c r="AD24" s="116" t="s">
        <v>149</v>
      </c>
      <c r="AE24" s="116" t="s">
        <v>149</v>
      </c>
      <c r="AF24" s="116" t="s">
        <v>149</v>
      </c>
      <c r="AG24" s="116" t="s">
        <v>149</v>
      </c>
      <c r="AH24" s="116" t="s">
        <v>149</v>
      </c>
      <c r="AI24" s="116" t="s">
        <v>149</v>
      </c>
      <c r="AJ24" s="120" t="s">
        <v>149</v>
      </c>
      <c r="AK24" s="311"/>
      <c r="AL24" s="299"/>
      <c r="AM24" s="299"/>
      <c r="AN24" s="300"/>
      <c r="AO24" s="300"/>
      <c r="AP24" s="300"/>
      <c r="AQ24" s="300"/>
      <c r="AR24" s="300"/>
      <c r="AS24" s="300"/>
      <c r="AT24" s="301"/>
      <c r="AV24" s="160">
        <v>4.2</v>
      </c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12"/>
      <c r="BH24" s="112"/>
      <c r="BI24" s="104"/>
      <c r="BJ24" s="104"/>
      <c r="BK24" s="104"/>
      <c r="BL24" s="104"/>
      <c r="BM24" s="116"/>
      <c r="BN24" s="116"/>
      <c r="BO24" s="116"/>
      <c r="BP24" s="116" t="s">
        <v>149</v>
      </c>
      <c r="BQ24" s="116" t="s">
        <v>149</v>
      </c>
      <c r="BR24" s="116" t="s">
        <v>149</v>
      </c>
      <c r="BS24" s="116" t="s">
        <v>149</v>
      </c>
      <c r="BT24" s="116" t="s">
        <v>149</v>
      </c>
      <c r="BU24" s="116" t="s">
        <v>149</v>
      </c>
      <c r="BV24" s="116" t="s">
        <v>149</v>
      </c>
      <c r="BW24" s="116" t="s">
        <v>149</v>
      </c>
      <c r="BX24" s="116" t="s">
        <v>149</v>
      </c>
      <c r="BY24" s="116" t="s">
        <v>149</v>
      </c>
      <c r="BZ24" s="120" t="s">
        <v>149</v>
      </c>
      <c r="CA24" s="117" t="s">
        <v>149</v>
      </c>
      <c r="CB24" s="104" t="s">
        <v>149</v>
      </c>
      <c r="CC24" s="104" t="s">
        <v>149</v>
      </c>
      <c r="CD24" s="104" t="s">
        <v>149</v>
      </c>
      <c r="CE24" s="107" t="s">
        <v>150</v>
      </c>
      <c r="CF24" s="107" t="s">
        <v>150</v>
      </c>
      <c r="CG24" s="106" t="s">
        <v>150</v>
      </c>
    </row>
    <row r="25" spans="1:85" x14ac:dyDescent="0.25">
      <c r="A25" s="151"/>
      <c r="B25" s="151"/>
      <c r="C25" s="151"/>
      <c r="D25" s="12"/>
      <c r="I25" s="160">
        <v>4.4000000000000004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12"/>
      <c r="V25" s="104"/>
      <c r="W25" s="104"/>
      <c r="X25" s="104"/>
      <c r="Y25" s="104"/>
      <c r="Z25" s="116"/>
      <c r="AA25" s="116"/>
      <c r="AB25" s="116"/>
      <c r="AC25" s="116" t="s">
        <v>149</v>
      </c>
      <c r="AD25" s="116" t="s">
        <v>149</v>
      </c>
      <c r="AE25" s="116" t="s">
        <v>149</v>
      </c>
      <c r="AF25" s="116" t="s">
        <v>149</v>
      </c>
      <c r="AG25" s="116" t="s">
        <v>149</v>
      </c>
      <c r="AH25" s="116" t="s">
        <v>149</v>
      </c>
      <c r="AI25" s="116" t="s">
        <v>149</v>
      </c>
      <c r="AJ25" s="120" t="s">
        <v>149</v>
      </c>
      <c r="AK25" s="311"/>
      <c r="AL25" s="299"/>
      <c r="AM25" s="299"/>
      <c r="AN25" s="300"/>
      <c r="AO25" s="300"/>
      <c r="AP25" s="300"/>
      <c r="AQ25" s="300"/>
      <c r="AR25" s="300"/>
      <c r="AS25" s="300"/>
      <c r="AT25" s="301"/>
      <c r="AV25" s="160">
        <v>4.4000000000000004</v>
      </c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12"/>
      <c r="BI25" s="104"/>
      <c r="BJ25" s="104"/>
      <c r="BK25" s="104"/>
      <c r="BL25" s="104"/>
      <c r="BM25" s="116"/>
      <c r="BN25" s="116"/>
      <c r="BO25" s="116"/>
      <c r="BP25" s="116" t="s">
        <v>149</v>
      </c>
      <c r="BQ25" s="116" t="s">
        <v>149</v>
      </c>
      <c r="BR25" s="116" t="s">
        <v>149</v>
      </c>
      <c r="BS25" s="116" t="s">
        <v>149</v>
      </c>
      <c r="BT25" s="116" t="s">
        <v>149</v>
      </c>
      <c r="BU25" s="116" t="s">
        <v>149</v>
      </c>
      <c r="BV25" s="116" t="s">
        <v>149</v>
      </c>
      <c r="BW25" s="116" t="s">
        <v>149</v>
      </c>
      <c r="BX25" s="116" t="s">
        <v>149</v>
      </c>
      <c r="BY25" s="116" t="s">
        <v>149</v>
      </c>
      <c r="BZ25" s="120" t="s">
        <v>149</v>
      </c>
      <c r="CA25" s="117" t="s">
        <v>149</v>
      </c>
      <c r="CB25" s="104" t="s">
        <v>149</v>
      </c>
      <c r="CC25" s="104" t="s">
        <v>149</v>
      </c>
      <c r="CD25" s="104" t="s">
        <v>150</v>
      </c>
      <c r="CE25" s="107" t="s">
        <v>150</v>
      </c>
      <c r="CF25" s="107" t="s">
        <v>150</v>
      </c>
      <c r="CG25" s="106" t="s">
        <v>150</v>
      </c>
    </row>
    <row r="26" spans="1:85" ht="15.75" thickBot="1" x14ac:dyDescent="0.3">
      <c r="C26" s="7"/>
      <c r="I26" s="160">
        <v>4.5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12"/>
      <c r="V26" s="104"/>
      <c r="W26" s="104"/>
      <c r="X26" s="104"/>
      <c r="Y26" s="104"/>
      <c r="Z26" s="116"/>
      <c r="AA26" s="116"/>
      <c r="AB26" s="116" t="s">
        <v>149</v>
      </c>
      <c r="AC26" s="116" t="s">
        <v>149</v>
      </c>
      <c r="AD26" s="116" t="s">
        <v>149</v>
      </c>
      <c r="AE26" s="116" t="s">
        <v>149</v>
      </c>
      <c r="AF26" s="116" t="s">
        <v>149</v>
      </c>
      <c r="AG26" s="116" t="s">
        <v>149</v>
      </c>
      <c r="AH26" s="116" t="s">
        <v>149</v>
      </c>
      <c r="AI26" s="116" t="s">
        <v>149</v>
      </c>
      <c r="AJ26" s="120" t="s">
        <v>149</v>
      </c>
      <c r="AK26" s="311"/>
      <c r="AL26" s="299"/>
      <c r="AM26" s="299"/>
      <c r="AN26" s="300"/>
      <c r="AO26" s="300"/>
      <c r="AP26" s="300"/>
      <c r="AQ26" s="300"/>
      <c r="AR26" s="300"/>
      <c r="AS26" s="300"/>
      <c r="AT26" s="301"/>
      <c r="AV26" s="167">
        <v>4.5</v>
      </c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9"/>
      <c r="BI26" s="118"/>
      <c r="BJ26" s="118"/>
      <c r="BK26" s="118"/>
      <c r="BL26" s="118"/>
      <c r="BM26" s="121"/>
      <c r="BN26" s="121"/>
      <c r="BO26" s="121" t="s">
        <v>149</v>
      </c>
      <c r="BP26" s="121" t="s">
        <v>149</v>
      </c>
      <c r="BQ26" s="121" t="s">
        <v>149</v>
      </c>
      <c r="BR26" s="121" t="s">
        <v>149</v>
      </c>
      <c r="BS26" s="121" t="s">
        <v>149</v>
      </c>
      <c r="BT26" s="121" t="s">
        <v>149</v>
      </c>
      <c r="BU26" s="121" t="s">
        <v>149</v>
      </c>
      <c r="BV26" s="121" t="s">
        <v>149</v>
      </c>
      <c r="BW26" s="121" t="s">
        <v>149</v>
      </c>
      <c r="BX26" s="121" t="s">
        <v>149</v>
      </c>
      <c r="BY26" s="121" t="s">
        <v>149</v>
      </c>
      <c r="BZ26" s="122" t="s">
        <v>149</v>
      </c>
      <c r="CA26" s="124" t="s">
        <v>149</v>
      </c>
      <c r="CB26" s="108" t="s">
        <v>149</v>
      </c>
      <c r="CC26" s="108" t="s">
        <v>149</v>
      </c>
      <c r="CD26" s="109" t="s">
        <v>150</v>
      </c>
      <c r="CE26" s="109" t="s">
        <v>150</v>
      </c>
      <c r="CF26" s="109" t="s">
        <v>150</v>
      </c>
      <c r="CG26" s="110" t="s">
        <v>150</v>
      </c>
    </row>
    <row r="27" spans="1:85" x14ac:dyDescent="0.25">
      <c r="C27" s="7"/>
      <c r="I27" s="172">
        <v>4.5999999999999996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04"/>
      <c r="W27" s="104"/>
      <c r="X27" s="104"/>
      <c r="Y27" s="104"/>
      <c r="Z27" s="116"/>
      <c r="AA27" s="116"/>
      <c r="AB27" s="116" t="s">
        <v>149</v>
      </c>
      <c r="AC27" s="116" t="s">
        <v>149</v>
      </c>
      <c r="AD27" s="116" t="s">
        <v>149</v>
      </c>
      <c r="AE27" s="116" t="s">
        <v>149</v>
      </c>
      <c r="AF27" s="116" t="s">
        <v>149</v>
      </c>
      <c r="AG27" s="116" t="s">
        <v>149</v>
      </c>
      <c r="AH27" s="116" t="s">
        <v>149</v>
      </c>
      <c r="AI27" s="116" t="s">
        <v>149</v>
      </c>
      <c r="AJ27" s="120" t="s">
        <v>149</v>
      </c>
      <c r="AK27" s="311"/>
      <c r="AL27" s="299"/>
      <c r="AM27" s="299"/>
      <c r="AN27" s="300"/>
      <c r="AO27" s="300"/>
      <c r="AP27" s="300"/>
      <c r="AQ27" s="300"/>
      <c r="AR27" s="300"/>
      <c r="AS27" s="300"/>
      <c r="AT27" s="301"/>
      <c r="AV27" s="170">
        <v>4.5999999999999996</v>
      </c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19"/>
      <c r="BJ27" s="119"/>
      <c r="BK27" s="119"/>
      <c r="BL27" s="119"/>
      <c r="BM27" s="125"/>
      <c r="BN27" s="125"/>
      <c r="BO27" s="125" t="s">
        <v>149</v>
      </c>
      <c r="BP27" s="125" t="s">
        <v>149</v>
      </c>
      <c r="BQ27" s="125" t="s">
        <v>149</v>
      </c>
      <c r="BR27" s="125" t="s">
        <v>149</v>
      </c>
      <c r="BS27" s="125" t="s">
        <v>149</v>
      </c>
      <c r="BT27" s="125" t="s">
        <v>149</v>
      </c>
      <c r="BU27" s="125" t="s">
        <v>149</v>
      </c>
      <c r="BV27" s="125" t="s">
        <v>149</v>
      </c>
      <c r="BW27" s="125" t="s">
        <v>149</v>
      </c>
      <c r="BX27" s="125" t="s">
        <v>149</v>
      </c>
      <c r="BY27" s="125" t="s">
        <v>149</v>
      </c>
      <c r="BZ27" s="125" t="s">
        <v>149</v>
      </c>
      <c r="CA27" s="119" t="s">
        <v>149</v>
      </c>
      <c r="CB27" s="119" t="s">
        <v>149</v>
      </c>
      <c r="CC27" s="119" t="s">
        <v>150</v>
      </c>
      <c r="CD27" s="126" t="s">
        <v>150</v>
      </c>
      <c r="CE27" s="126" t="s">
        <v>150</v>
      </c>
      <c r="CF27" s="126" t="s">
        <v>150</v>
      </c>
      <c r="CG27" s="127" t="s">
        <v>150</v>
      </c>
    </row>
    <row r="28" spans="1:85" x14ac:dyDescent="0.25">
      <c r="C28" s="7"/>
      <c r="I28" s="172">
        <v>4.8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04"/>
      <c r="W28" s="104"/>
      <c r="X28" s="104"/>
      <c r="Y28" s="104"/>
      <c r="Z28" s="116"/>
      <c r="AA28" s="116" t="s">
        <v>149</v>
      </c>
      <c r="AB28" s="116" t="s">
        <v>149</v>
      </c>
      <c r="AC28" s="116" t="s">
        <v>149</v>
      </c>
      <c r="AD28" s="116" t="s">
        <v>149</v>
      </c>
      <c r="AE28" s="116" t="s">
        <v>149</v>
      </c>
      <c r="AF28" s="116" t="s">
        <v>149</v>
      </c>
      <c r="AG28" s="116" t="s">
        <v>149</v>
      </c>
      <c r="AH28" s="116" t="s">
        <v>149</v>
      </c>
      <c r="AI28" s="116" t="s">
        <v>149</v>
      </c>
      <c r="AJ28" s="120" t="s">
        <v>149</v>
      </c>
      <c r="AK28" s="311"/>
      <c r="AL28" s="299"/>
      <c r="AM28" s="299"/>
      <c r="AN28" s="300"/>
      <c r="AO28" s="300"/>
      <c r="AP28" s="300"/>
      <c r="AQ28" s="300"/>
      <c r="AR28" s="300"/>
      <c r="AS28" s="300"/>
      <c r="AT28" s="301"/>
      <c r="AV28" s="172">
        <v>4.8</v>
      </c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04"/>
      <c r="BJ28" s="104"/>
      <c r="BK28" s="104"/>
      <c r="BL28" s="104"/>
      <c r="BM28" s="116"/>
      <c r="BN28" s="116" t="s">
        <v>149</v>
      </c>
      <c r="BO28" s="116" t="s">
        <v>149</v>
      </c>
      <c r="BP28" s="116" t="s">
        <v>149</v>
      </c>
      <c r="BQ28" s="116" t="s">
        <v>149</v>
      </c>
      <c r="BR28" s="116" t="s">
        <v>149</v>
      </c>
      <c r="BS28" s="116" t="s">
        <v>149</v>
      </c>
      <c r="BT28" s="116" t="s">
        <v>149</v>
      </c>
      <c r="BU28" s="116" t="s">
        <v>149</v>
      </c>
      <c r="BV28" s="116" t="s">
        <v>149</v>
      </c>
      <c r="BW28" s="116" t="s">
        <v>149</v>
      </c>
      <c r="BX28" s="116" t="s">
        <v>149</v>
      </c>
      <c r="BY28" s="116" t="s">
        <v>149</v>
      </c>
      <c r="BZ28" s="116" t="s">
        <v>149</v>
      </c>
      <c r="CA28" s="104" t="s">
        <v>149</v>
      </c>
      <c r="CB28" s="104" t="s">
        <v>150</v>
      </c>
      <c r="CC28" s="104" t="s">
        <v>150</v>
      </c>
      <c r="CD28" s="107" t="s">
        <v>150</v>
      </c>
      <c r="CE28" s="107" t="s">
        <v>150</v>
      </c>
      <c r="CF28" s="107" t="s">
        <v>150</v>
      </c>
      <c r="CG28" s="106" t="s">
        <v>150</v>
      </c>
    </row>
    <row r="29" spans="1:85" x14ac:dyDescent="0.25">
      <c r="C29" s="7"/>
      <c r="I29" s="172">
        <v>5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07"/>
      <c r="W29" s="104"/>
      <c r="X29" s="104"/>
      <c r="Y29" s="104"/>
      <c r="Z29" s="116"/>
      <c r="AA29" s="116" t="s">
        <v>149</v>
      </c>
      <c r="AB29" s="116" t="s">
        <v>149</v>
      </c>
      <c r="AC29" s="116" t="s">
        <v>149</v>
      </c>
      <c r="AD29" s="116" t="s">
        <v>149</v>
      </c>
      <c r="AE29" s="116" t="s">
        <v>149</v>
      </c>
      <c r="AF29" s="116" t="s">
        <v>149</v>
      </c>
      <c r="AG29" s="116" t="s">
        <v>149</v>
      </c>
      <c r="AH29" s="116" t="s">
        <v>149</v>
      </c>
      <c r="AI29" s="116" t="s">
        <v>149</v>
      </c>
      <c r="AJ29" s="120" t="s">
        <v>149</v>
      </c>
      <c r="AK29" s="311"/>
      <c r="AL29" s="299"/>
      <c r="AM29" s="299"/>
      <c r="AN29" s="300"/>
      <c r="AO29" s="300"/>
      <c r="AP29" s="300"/>
      <c r="AQ29" s="300"/>
      <c r="AR29" s="300"/>
      <c r="AS29" s="300"/>
      <c r="AT29" s="301"/>
      <c r="AV29" s="172">
        <v>5</v>
      </c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07"/>
      <c r="BJ29" s="104"/>
      <c r="BK29" s="104"/>
      <c r="BL29" s="104"/>
      <c r="BM29" s="116"/>
      <c r="BN29" s="116" t="s">
        <v>149</v>
      </c>
      <c r="BO29" s="116" t="s">
        <v>149</v>
      </c>
      <c r="BP29" s="116" t="s">
        <v>149</v>
      </c>
      <c r="BQ29" s="116" t="s">
        <v>149</v>
      </c>
      <c r="BR29" s="116" t="s">
        <v>149</v>
      </c>
      <c r="BS29" s="116" t="s">
        <v>149</v>
      </c>
      <c r="BT29" s="116" t="s">
        <v>149</v>
      </c>
      <c r="BU29" s="116" t="s">
        <v>149</v>
      </c>
      <c r="BV29" s="116" t="s">
        <v>149</v>
      </c>
      <c r="BW29" s="116" t="s">
        <v>149</v>
      </c>
      <c r="BX29" s="116" t="s">
        <v>149</v>
      </c>
      <c r="BY29" s="116" t="s">
        <v>149</v>
      </c>
      <c r="BZ29" s="116" t="s">
        <v>149</v>
      </c>
      <c r="CA29" s="104" t="s">
        <v>150</v>
      </c>
      <c r="CB29" s="104" t="s">
        <v>150</v>
      </c>
      <c r="CC29" s="104" t="s">
        <v>150</v>
      </c>
      <c r="CD29" s="107" t="s">
        <v>150</v>
      </c>
      <c r="CE29" s="107" t="s">
        <v>150</v>
      </c>
      <c r="CF29" s="107" t="s">
        <v>150</v>
      </c>
      <c r="CG29" s="106" t="s">
        <v>150</v>
      </c>
    </row>
    <row r="30" spans="1:85" x14ac:dyDescent="0.25">
      <c r="C30" s="7"/>
      <c r="I30" s="172">
        <v>5.2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07"/>
      <c r="W30" s="107"/>
      <c r="X30" s="104"/>
      <c r="Y30" s="104"/>
      <c r="Z30" s="116" t="s">
        <v>149</v>
      </c>
      <c r="AA30" s="116" t="s">
        <v>149</v>
      </c>
      <c r="AB30" s="116" t="s">
        <v>149</v>
      </c>
      <c r="AC30" s="116" t="s">
        <v>149</v>
      </c>
      <c r="AD30" s="116" t="s">
        <v>149</v>
      </c>
      <c r="AE30" s="116" t="s">
        <v>149</v>
      </c>
      <c r="AF30" s="116" t="s">
        <v>149</v>
      </c>
      <c r="AG30" s="116" t="s">
        <v>149</v>
      </c>
      <c r="AH30" s="116" t="s">
        <v>149</v>
      </c>
      <c r="AI30" s="116" t="s">
        <v>149</v>
      </c>
      <c r="AJ30" s="120" t="s">
        <v>149</v>
      </c>
      <c r="AK30" s="311"/>
      <c r="AL30" s="299"/>
      <c r="AM30" s="299"/>
      <c r="AN30" s="300"/>
      <c r="AO30" s="300"/>
      <c r="AP30" s="300"/>
      <c r="AQ30" s="300"/>
      <c r="AR30" s="300"/>
      <c r="AS30" s="300"/>
      <c r="AT30" s="301"/>
      <c r="AV30" s="172">
        <v>5.2</v>
      </c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07"/>
      <c r="BJ30" s="107"/>
      <c r="BK30" s="104"/>
      <c r="BL30" s="104"/>
      <c r="BM30" s="116" t="s">
        <v>149</v>
      </c>
      <c r="BN30" s="116" t="s">
        <v>149</v>
      </c>
      <c r="BO30" s="116" t="s">
        <v>149</v>
      </c>
      <c r="BP30" s="116" t="s">
        <v>149</v>
      </c>
      <c r="BQ30" s="116" t="s">
        <v>149</v>
      </c>
      <c r="BR30" s="116" t="s">
        <v>149</v>
      </c>
      <c r="BS30" s="116" t="s">
        <v>149</v>
      </c>
      <c r="BT30" s="116" t="s">
        <v>149</v>
      </c>
      <c r="BU30" s="116" t="s">
        <v>149</v>
      </c>
      <c r="BV30" s="116" t="s">
        <v>149</v>
      </c>
      <c r="BW30" s="116" t="s">
        <v>149</v>
      </c>
      <c r="BX30" s="116" t="s">
        <v>149</v>
      </c>
      <c r="BY30" s="116" t="s">
        <v>149</v>
      </c>
      <c r="BZ30" s="116" t="s">
        <v>150</v>
      </c>
      <c r="CA30" s="104" t="s">
        <v>150</v>
      </c>
      <c r="CB30" s="104" t="s">
        <v>150</v>
      </c>
      <c r="CC30" s="104" t="s">
        <v>150</v>
      </c>
      <c r="CD30" s="107" t="s">
        <v>150</v>
      </c>
      <c r="CE30" s="107" t="s">
        <v>150</v>
      </c>
      <c r="CF30" s="107" t="s">
        <v>150</v>
      </c>
      <c r="CG30" s="106" t="s">
        <v>150</v>
      </c>
    </row>
    <row r="31" spans="1:85" x14ac:dyDescent="0.25">
      <c r="C31" s="7"/>
      <c r="I31" s="172">
        <v>5.4</v>
      </c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07"/>
      <c r="W31" s="107"/>
      <c r="X31" s="104"/>
      <c r="Y31" s="104"/>
      <c r="Z31" s="116" t="s">
        <v>149</v>
      </c>
      <c r="AA31" s="116" t="s">
        <v>149</v>
      </c>
      <c r="AB31" s="116" t="s">
        <v>149</v>
      </c>
      <c r="AC31" s="116" t="s">
        <v>149</v>
      </c>
      <c r="AD31" s="116" t="s">
        <v>149</v>
      </c>
      <c r="AE31" s="116" t="s">
        <v>149</v>
      </c>
      <c r="AF31" s="116" t="s">
        <v>149</v>
      </c>
      <c r="AG31" s="116" t="s">
        <v>149</v>
      </c>
      <c r="AH31" s="116" t="s">
        <v>149</v>
      </c>
      <c r="AI31" s="116" t="s">
        <v>149</v>
      </c>
      <c r="AJ31" s="120" t="s">
        <v>149</v>
      </c>
      <c r="AK31" s="311"/>
      <c r="AL31" s="299"/>
      <c r="AM31" s="299"/>
      <c r="AN31" s="300"/>
      <c r="AO31" s="300"/>
      <c r="AP31" s="300"/>
      <c r="AQ31" s="300"/>
      <c r="AR31" s="300"/>
      <c r="AS31" s="300"/>
      <c r="AT31" s="301"/>
      <c r="AV31" s="172">
        <v>5.4</v>
      </c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07"/>
      <c r="BJ31" s="107"/>
      <c r="BK31" s="104"/>
      <c r="BL31" s="104"/>
      <c r="BM31" s="116" t="s">
        <v>149</v>
      </c>
      <c r="BN31" s="116" t="s">
        <v>149</v>
      </c>
      <c r="BO31" s="116" t="s">
        <v>149</v>
      </c>
      <c r="BP31" s="116" t="s">
        <v>149</v>
      </c>
      <c r="BQ31" s="116" t="s">
        <v>149</v>
      </c>
      <c r="BR31" s="116" t="s">
        <v>149</v>
      </c>
      <c r="BS31" s="116" t="s">
        <v>149</v>
      </c>
      <c r="BT31" s="116" t="s">
        <v>149</v>
      </c>
      <c r="BU31" s="116" t="s">
        <v>149</v>
      </c>
      <c r="BV31" s="116" t="s">
        <v>149</v>
      </c>
      <c r="BW31" s="116" t="s">
        <v>149</v>
      </c>
      <c r="BX31" s="116" t="s">
        <v>149</v>
      </c>
      <c r="BY31" s="116" t="s">
        <v>150</v>
      </c>
      <c r="BZ31" s="116" t="s">
        <v>150</v>
      </c>
      <c r="CA31" s="104" t="s">
        <v>150</v>
      </c>
      <c r="CB31" s="104" t="s">
        <v>150</v>
      </c>
      <c r="CC31" s="104" t="s">
        <v>150</v>
      </c>
      <c r="CD31" s="107" t="s">
        <v>150</v>
      </c>
      <c r="CE31" s="107" t="s">
        <v>150</v>
      </c>
      <c r="CF31" s="107" t="s">
        <v>150</v>
      </c>
      <c r="CG31" s="106" t="s">
        <v>150</v>
      </c>
    </row>
    <row r="32" spans="1:85" x14ac:dyDescent="0.25">
      <c r="C32" s="7"/>
      <c r="I32" s="172">
        <v>5.6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07"/>
      <c r="W32" s="107"/>
      <c r="X32" s="107"/>
      <c r="Y32" s="104" t="s">
        <v>149</v>
      </c>
      <c r="Z32" s="116" t="s">
        <v>149</v>
      </c>
      <c r="AA32" s="116" t="s">
        <v>149</v>
      </c>
      <c r="AB32" s="116" t="s">
        <v>149</v>
      </c>
      <c r="AC32" s="116" t="s">
        <v>149</v>
      </c>
      <c r="AD32" s="116" t="s">
        <v>149</v>
      </c>
      <c r="AE32" s="116" t="s">
        <v>149</v>
      </c>
      <c r="AF32" s="116" t="s">
        <v>149</v>
      </c>
      <c r="AG32" s="116" t="s">
        <v>149</v>
      </c>
      <c r="AH32" s="116" t="s">
        <v>149</v>
      </c>
      <c r="AI32" s="116" t="s">
        <v>149</v>
      </c>
      <c r="AJ32" s="120" t="s">
        <v>149</v>
      </c>
      <c r="AK32" s="311"/>
      <c r="AL32" s="299"/>
      <c r="AM32" s="299"/>
      <c r="AN32" s="300"/>
      <c r="AO32" s="300"/>
      <c r="AP32" s="300"/>
      <c r="AQ32" s="300"/>
      <c r="AR32" s="300"/>
      <c r="AS32" s="300"/>
      <c r="AT32" s="301"/>
      <c r="AV32" s="172">
        <v>5.6</v>
      </c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07"/>
      <c r="BJ32" s="107"/>
      <c r="BK32" s="107"/>
      <c r="BL32" s="104" t="s">
        <v>149</v>
      </c>
      <c r="BM32" s="116" t="s">
        <v>149</v>
      </c>
      <c r="BN32" s="116" t="s">
        <v>149</v>
      </c>
      <c r="BO32" s="116" t="s">
        <v>149</v>
      </c>
      <c r="BP32" s="116" t="s">
        <v>149</v>
      </c>
      <c r="BQ32" s="116" t="s">
        <v>149</v>
      </c>
      <c r="BR32" s="116" t="s">
        <v>149</v>
      </c>
      <c r="BS32" s="116" t="s">
        <v>149</v>
      </c>
      <c r="BT32" s="116" t="s">
        <v>149</v>
      </c>
      <c r="BU32" s="116" t="s">
        <v>149</v>
      </c>
      <c r="BV32" s="116" t="s">
        <v>149</v>
      </c>
      <c r="BW32" s="116" t="s">
        <v>149</v>
      </c>
      <c r="BX32" s="116" t="s">
        <v>149</v>
      </c>
      <c r="BY32" s="116" t="s">
        <v>150</v>
      </c>
      <c r="BZ32" s="116" t="s">
        <v>150</v>
      </c>
      <c r="CA32" s="104" t="s">
        <v>150</v>
      </c>
      <c r="CB32" s="104" t="s">
        <v>150</v>
      </c>
      <c r="CC32" s="107" t="s">
        <v>150</v>
      </c>
      <c r="CD32" s="107" t="s">
        <v>150</v>
      </c>
      <c r="CE32" s="107" t="s">
        <v>150</v>
      </c>
      <c r="CF32" s="107" t="s">
        <v>150</v>
      </c>
      <c r="CG32" s="106" t="s">
        <v>150</v>
      </c>
    </row>
    <row r="33" spans="2:85" x14ac:dyDescent="0.25">
      <c r="C33" s="7"/>
      <c r="I33" s="172">
        <v>5.8</v>
      </c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07"/>
      <c r="W33" s="107"/>
      <c r="X33" s="107"/>
      <c r="Y33" s="107" t="s">
        <v>149</v>
      </c>
      <c r="Z33" s="116" t="s">
        <v>149</v>
      </c>
      <c r="AA33" s="116" t="s">
        <v>149</v>
      </c>
      <c r="AB33" s="116" t="s">
        <v>149</v>
      </c>
      <c r="AC33" s="116" t="s">
        <v>149</v>
      </c>
      <c r="AD33" s="116" t="s">
        <v>149</v>
      </c>
      <c r="AE33" s="116" t="s">
        <v>149</v>
      </c>
      <c r="AF33" s="116" t="s">
        <v>149</v>
      </c>
      <c r="AG33" s="116" t="s">
        <v>149</v>
      </c>
      <c r="AH33" s="116" t="s">
        <v>149</v>
      </c>
      <c r="AI33" s="116" t="s">
        <v>149</v>
      </c>
      <c r="AJ33" s="120" t="s">
        <v>149</v>
      </c>
      <c r="AK33" s="311"/>
      <c r="AL33" s="299"/>
      <c r="AM33" s="299"/>
      <c r="AN33" s="300"/>
      <c r="AO33" s="300"/>
      <c r="AP33" s="300"/>
      <c r="AQ33" s="300"/>
      <c r="AR33" s="300"/>
      <c r="AS33" s="300"/>
      <c r="AT33" s="301"/>
      <c r="AV33" s="172">
        <v>5.8</v>
      </c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07"/>
      <c r="BJ33" s="107"/>
      <c r="BK33" s="107"/>
      <c r="BL33" s="107" t="s">
        <v>149</v>
      </c>
      <c r="BM33" s="116" t="s">
        <v>149</v>
      </c>
      <c r="BN33" s="116" t="s">
        <v>149</v>
      </c>
      <c r="BO33" s="116" t="s">
        <v>149</v>
      </c>
      <c r="BP33" s="116" t="s">
        <v>149</v>
      </c>
      <c r="BQ33" s="116" t="s">
        <v>149</v>
      </c>
      <c r="BR33" s="116" t="s">
        <v>149</v>
      </c>
      <c r="BS33" s="116" t="s">
        <v>149</v>
      </c>
      <c r="BT33" s="116" t="s">
        <v>149</v>
      </c>
      <c r="BU33" s="116" t="s">
        <v>149</v>
      </c>
      <c r="BV33" s="116" t="s">
        <v>149</v>
      </c>
      <c r="BW33" s="116" t="s">
        <v>149</v>
      </c>
      <c r="BX33" s="116" t="s">
        <v>150</v>
      </c>
      <c r="BY33" s="116" t="s">
        <v>150</v>
      </c>
      <c r="BZ33" s="116" t="s">
        <v>150</v>
      </c>
      <c r="CA33" s="104" t="s">
        <v>150</v>
      </c>
      <c r="CB33" s="104" t="s">
        <v>150</v>
      </c>
      <c r="CC33" s="107" t="s">
        <v>150</v>
      </c>
      <c r="CD33" s="107" t="s">
        <v>150</v>
      </c>
      <c r="CE33" s="107" t="s">
        <v>150</v>
      </c>
      <c r="CF33" s="107" t="s">
        <v>150</v>
      </c>
      <c r="CG33" s="106" t="s">
        <v>150</v>
      </c>
    </row>
    <row r="34" spans="2:85" ht="15.75" thickBot="1" x14ac:dyDescent="0.3">
      <c r="C34" s="7"/>
      <c r="I34" s="173">
        <v>6</v>
      </c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09"/>
      <c r="W34" s="109"/>
      <c r="X34" s="109" t="s">
        <v>149</v>
      </c>
      <c r="Y34" s="109" t="s">
        <v>149</v>
      </c>
      <c r="Z34" s="128" t="s">
        <v>149</v>
      </c>
      <c r="AA34" s="128" t="s">
        <v>149</v>
      </c>
      <c r="AB34" s="128" t="s">
        <v>149</v>
      </c>
      <c r="AC34" s="128" t="s">
        <v>149</v>
      </c>
      <c r="AD34" s="128" t="s">
        <v>149</v>
      </c>
      <c r="AE34" s="128" t="s">
        <v>149</v>
      </c>
      <c r="AF34" s="128" t="s">
        <v>149</v>
      </c>
      <c r="AG34" s="128" t="s">
        <v>149</v>
      </c>
      <c r="AH34" s="128" t="s">
        <v>149</v>
      </c>
      <c r="AI34" s="128" t="s">
        <v>149</v>
      </c>
      <c r="AJ34" s="305" t="s">
        <v>150</v>
      </c>
      <c r="AK34" s="312"/>
      <c r="AL34" s="302"/>
      <c r="AM34" s="302"/>
      <c r="AN34" s="303"/>
      <c r="AO34" s="303"/>
      <c r="AP34" s="303"/>
      <c r="AQ34" s="303"/>
      <c r="AR34" s="303"/>
      <c r="AS34" s="303"/>
      <c r="AT34" s="304"/>
      <c r="AV34" s="173">
        <v>6</v>
      </c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09"/>
      <c r="BJ34" s="109"/>
      <c r="BK34" s="109" t="s">
        <v>149</v>
      </c>
      <c r="BL34" s="109" t="s">
        <v>149</v>
      </c>
      <c r="BM34" s="128" t="s">
        <v>149</v>
      </c>
      <c r="BN34" s="128" t="s">
        <v>149</v>
      </c>
      <c r="BO34" s="128" t="s">
        <v>149</v>
      </c>
      <c r="BP34" s="128" t="s">
        <v>149</v>
      </c>
      <c r="BQ34" s="128" t="s">
        <v>149</v>
      </c>
      <c r="BR34" s="128" t="s">
        <v>149</v>
      </c>
      <c r="BS34" s="128" t="s">
        <v>149</v>
      </c>
      <c r="BT34" s="128" t="s">
        <v>149</v>
      </c>
      <c r="BU34" s="128" t="s">
        <v>149</v>
      </c>
      <c r="BV34" s="128" t="s">
        <v>149</v>
      </c>
      <c r="BW34" s="128" t="s">
        <v>150</v>
      </c>
      <c r="BX34" s="128" t="s">
        <v>150</v>
      </c>
      <c r="BY34" s="128" t="s">
        <v>150</v>
      </c>
      <c r="BZ34" s="128" t="s">
        <v>150</v>
      </c>
      <c r="CA34" s="108" t="s">
        <v>150</v>
      </c>
      <c r="CB34" s="108" t="s">
        <v>150</v>
      </c>
      <c r="CC34" s="109" t="s">
        <v>150</v>
      </c>
      <c r="CD34" s="109" t="s">
        <v>150</v>
      </c>
      <c r="CE34" s="109" t="s">
        <v>150</v>
      </c>
      <c r="CF34" s="109" t="s">
        <v>150</v>
      </c>
      <c r="CG34" s="110" t="s">
        <v>150</v>
      </c>
    </row>
    <row r="35" spans="2:85" ht="15.75" thickBot="1" x14ac:dyDescent="0.3">
      <c r="B35" s="21"/>
      <c r="C35" s="21"/>
      <c r="D35" s="21"/>
      <c r="E35" s="21"/>
      <c r="I35" s="577" t="s">
        <v>17</v>
      </c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  <c r="AV35" s="684" t="s">
        <v>17</v>
      </c>
      <c r="AW35" s="684"/>
      <c r="AX35" s="684"/>
      <c r="AY35" s="684"/>
      <c r="AZ35" s="684"/>
      <c r="BA35" s="684"/>
      <c r="BB35" s="684"/>
      <c r="BC35" s="684"/>
      <c r="BD35" s="684"/>
      <c r="BE35" s="684"/>
      <c r="BF35" s="684"/>
      <c r="BG35" s="684"/>
      <c r="BH35" s="684"/>
      <c r="BI35" s="684"/>
      <c r="BJ35" s="684"/>
      <c r="BK35" s="684"/>
      <c r="BL35" s="684"/>
      <c r="BM35" s="684"/>
      <c r="BN35" s="684"/>
      <c r="BO35" s="684"/>
      <c r="BP35" s="684"/>
      <c r="BQ35" s="684"/>
      <c r="BR35" s="684"/>
      <c r="BS35" s="684"/>
      <c r="BT35" s="684"/>
      <c r="BU35" s="684"/>
      <c r="BV35" s="684"/>
      <c r="BW35" s="684"/>
      <c r="BX35" s="684"/>
      <c r="BY35" s="684"/>
      <c r="BZ35" s="684"/>
      <c r="CA35" s="684"/>
      <c r="CB35" s="684"/>
      <c r="CC35" s="684"/>
      <c r="CD35" s="684"/>
      <c r="CE35" s="684"/>
      <c r="CF35" s="684"/>
      <c r="CG35" s="684"/>
    </row>
    <row r="36" spans="2:85" x14ac:dyDescent="0.25">
      <c r="B36" s="21"/>
      <c r="C36" s="21"/>
      <c r="D36" s="21"/>
      <c r="E36" s="21"/>
      <c r="I36" s="157"/>
      <c r="J36" s="158">
        <v>0.4</v>
      </c>
      <c r="K36" s="158">
        <v>0.5</v>
      </c>
      <c r="L36" s="158">
        <v>0.6</v>
      </c>
      <c r="M36" s="158">
        <v>0.7</v>
      </c>
      <c r="N36" s="158">
        <v>0.8</v>
      </c>
      <c r="O36" s="158">
        <v>0.9</v>
      </c>
      <c r="P36" s="158">
        <v>1</v>
      </c>
      <c r="Q36" s="158">
        <v>1.1000000000000001</v>
      </c>
      <c r="R36" s="158">
        <v>1.2</v>
      </c>
      <c r="S36" s="158">
        <v>1.3</v>
      </c>
      <c r="T36" s="158">
        <v>1.4</v>
      </c>
      <c r="U36" s="155">
        <v>1.5</v>
      </c>
      <c r="V36" s="155">
        <v>1.6</v>
      </c>
      <c r="W36" s="155">
        <v>1.7</v>
      </c>
      <c r="X36" s="155">
        <v>1.8</v>
      </c>
      <c r="Y36" s="155">
        <v>1.9</v>
      </c>
      <c r="Z36" s="155">
        <v>2</v>
      </c>
      <c r="AA36" s="155">
        <v>2.1</v>
      </c>
      <c r="AB36" s="155">
        <v>2.2000000000000002</v>
      </c>
      <c r="AC36" s="155">
        <v>2.2999999999999998</v>
      </c>
      <c r="AD36" s="155">
        <v>2.4</v>
      </c>
      <c r="AE36" s="155">
        <v>2.5</v>
      </c>
      <c r="AF36" s="155">
        <v>2.6</v>
      </c>
      <c r="AG36" s="155">
        <v>2.7</v>
      </c>
      <c r="AH36" s="155">
        <v>2.8</v>
      </c>
      <c r="AI36" s="155">
        <v>2.9</v>
      </c>
      <c r="AJ36" s="155">
        <v>3</v>
      </c>
      <c r="AK36" s="155">
        <v>3.1</v>
      </c>
      <c r="AL36" s="155">
        <v>3.2</v>
      </c>
      <c r="AM36" s="155">
        <v>3.3</v>
      </c>
      <c r="AN36" s="158">
        <v>3.4</v>
      </c>
      <c r="AO36" s="158">
        <v>3.5</v>
      </c>
      <c r="AP36" s="158">
        <v>3.6</v>
      </c>
      <c r="AQ36" s="158">
        <v>3.7</v>
      </c>
      <c r="AR36" s="158">
        <v>3.8</v>
      </c>
      <c r="AS36" s="158">
        <v>3.9</v>
      </c>
      <c r="AT36" s="159">
        <v>4</v>
      </c>
      <c r="AV36" s="157"/>
      <c r="AW36" s="158">
        <v>0.4</v>
      </c>
      <c r="AX36" s="158">
        <v>0.5</v>
      </c>
      <c r="AY36" s="158">
        <v>0.6</v>
      </c>
      <c r="AZ36" s="158">
        <v>0.7</v>
      </c>
      <c r="BA36" s="158">
        <v>0.8</v>
      </c>
      <c r="BB36" s="158">
        <v>0.9</v>
      </c>
      <c r="BC36" s="158">
        <v>1</v>
      </c>
      <c r="BD36" s="158">
        <v>1.1000000000000001</v>
      </c>
      <c r="BE36" s="158">
        <v>1.2</v>
      </c>
      <c r="BF36" s="158">
        <v>1.3</v>
      </c>
      <c r="BG36" s="158">
        <v>1.4</v>
      </c>
      <c r="BH36" s="155">
        <v>1.5</v>
      </c>
      <c r="BI36" s="155">
        <v>1.6</v>
      </c>
      <c r="BJ36" s="155">
        <v>1.7</v>
      </c>
      <c r="BK36" s="155">
        <v>1.8</v>
      </c>
      <c r="BL36" s="155">
        <v>1.9</v>
      </c>
      <c r="BM36" s="155">
        <v>2</v>
      </c>
      <c r="BN36" s="155">
        <v>2.1</v>
      </c>
      <c r="BO36" s="155">
        <v>2.2000000000000002</v>
      </c>
      <c r="BP36" s="155">
        <v>2.2999999999999998</v>
      </c>
      <c r="BQ36" s="155">
        <v>2.4</v>
      </c>
      <c r="BR36" s="155">
        <v>2.5</v>
      </c>
      <c r="BS36" s="155">
        <v>2.6</v>
      </c>
      <c r="BT36" s="155">
        <v>2.7</v>
      </c>
      <c r="BU36" s="155">
        <v>2.8</v>
      </c>
      <c r="BV36" s="155">
        <v>2.9</v>
      </c>
      <c r="BW36" s="155">
        <v>3</v>
      </c>
      <c r="BX36" s="155">
        <v>3.1</v>
      </c>
      <c r="BY36" s="155">
        <v>3.2</v>
      </c>
      <c r="BZ36" s="156">
        <v>3.3</v>
      </c>
      <c r="CA36" s="157">
        <v>3.4</v>
      </c>
      <c r="CB36" s="158">
        <v>3.5</v>
      </c>
      <c r="CC36" s="158">
        <v>3.6</v>
      </c>
      <c r="CD36" s="158">
        <v>3.7</v>
      </c>
      <c r="CE36" s="158">
        <v>3.8</v>
      </c>
      <c r="CF36" s="158">
        <v>3.9</v>
      </c>
      <c r="CG36" s="159">
        <v>4</v>
      </c>
    </row>
    <row r="37" spans="2:85" x14ac:dyDescent="0.25">
      <c r="C37" s="7"/>
      <c r="I37" s="175">
        <v>0.4</v>
      </c>
      <c r="J37" s="112"/>
      <c r="K37" s="112"/>
      <c r="L37" s="112"/>
      <c r="M37" s="112"/>
      <c r="N37" s="112"/>
      <c r="O37" s="112"/>
      <c r="P37" s="112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4"/>
      <c r="AN37" s="114"/>
      <c r="AO37" s="114"/>
      <c r="AP37" s="114"/>
      <c r="AQ37" s="114"/>
      <c r="AR37" s="114"/>
      <c r="AS37" s="114"/>
      <c r="AT37" s="137"/>
      <c r="AV37" s="175">
        <v>0.4</v>
      </c>
      <c r="AW37" s="112"/>
      <c r="AX37" s="112"/>
      <c r="AY37" s="112"/>
      <c r="AZ37" s="112"/>
      <c r="BA37" s="112"/>
      <c r="BB37" s="112"/>
      <c r="BC37" s="112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31"/>
      <c r="CA37" s="136"/>
      <c r="CB37" s="114"/>
      <c r="CC37" s="114"/>
      <c r="CD37" s="114"/>
      <c r="CE37" s="114"/>
      <c r="CF37" s="114"/>
      <c r="CG37" s="137"/>
    </row>
    <row r="38" spans="2:85" ht="15" customHeight="1" x14ac:dyDescent="0.25">
      <c r="B38" s="548"/>
      <c r="C38" s="548"/>
      <c r="D38" s="548"/>
      <c r="E38" s="548"/>
      <c r="I38" s="175">
        <v>0.6</v>
      </c>
      <c r="J38" s="112"/>
      <c r="K38" s="112"/>
      <c r="L38" s="112"/>
      <c r="M38" s="112"/>
      <c r="N38" s="112"/>
      <c r="O38" s="115"/>
      <c r="P38" s="112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4"/>
      <c r="AN38" s="114"/>
      <c r="AO38" s="114"/>
      <c r="AP38" s="114"/>
      <c r="AQ38" s="114"/>
      <c r="AR38" s="114"/>
      <c r="AS38" s="114"/>
      <c r="AT38" s="137"/>
      <c r="AV38" s="175">
        <v>0.6</v>
      </c>
      <c r="AW38" s="112"/>
      <c r="AX38" s="112"/>
      <c r="AY38" s="112"/>
      <c r="AZ38" s="112"/>
      <c r="BA38" s="112"/>
      <c r="BB38" s="164"/>
      <c r="BC38" s="112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31"/>
      <c r="CA38" s="136"/>
      <c r="CB38" s="114"/>
      <c r="CC38" s="114"/>
      <c r="CD38" s="114"/>
      <c r="CE38" s="114"/>
      <c r="CF38" s="114"/>
      <c r="CG38" s="137"/>
    </row>
    <row r="39" spans="2:85" x14ac:dyDescent="0.25">
      <c r="B39" s="21"/>
      <c r="C39" s="21"/>
      <c r="D39" s="21"/>
      <c r="E39" s="21"/>
      <c r="I39" s="175">
        <v>0.8</v>
      </c>
      <c r="J39" s="112"/>
      <c r="K39" s="112"/>
      <c r="L39" s="112"/>
      <c r="M39" s="112"/>
      <c r="N39" s="112"/>
      <c r="O39" s="112"/>
      <c r="P39" s="112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04"/>
      <c r="AN39" s="104"/>
      <c r="AO39" s="104"/>
      <c r="AP39" s="104"/>
      <c r="AQ39" s="104"/>
      <c r="AR39" s="104"/>
      <c r="AS39" s="104" t="s">
        <v>149</v>
      </c>
      <c r="AT39" s="105" t="s">
        <v>149</v>
      </c>
      <c r="AV39" s="175">
        <v>0.8</v>
      </c>
      <c r="AW39" s="112"/>
      <c r="AX39" s="112"/>
      <c r="AY39" s="112"/>
      <c r="AZ39" s="112"/>
      <c r="BA39" s="112"/>
      <c r="BB39" s="112"/>
      <c r="BC39" s="112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30"/>
      <c r="CA39" s="117"/>
      <c r="CB39" s="104"/>
      <c r="CC39" s="104"/>
      <c r="CD39" s="104"/>
      <c r="CE39" s="104"/>
      <c r="CF39" s="104" t="s">
        <v>149</v>
      </c>
      <c r="CG39" s="105" t="s">
        <v>149</v>
      </c>
    </row>
    <row r="40" spans="2:85" x14ac:dyDescent="0.25">
      <c r="B40" s="21"/>
      <c r="C40" s="21"/>
      <c r="D40" s="21"/>
      <c r="E40" s="21"/>
      <c r="I40" s="175">
        <v>1</v>
      </c>
      <c r="J40" s="112"/>
      <c r="K40" s="112"/>
      <c r="L40" s="112"/>
      <c r="M40" s="112"/>
      <c r="N40" s="112"/>
      <c r="O40" s="112"/>
      <c r="P40" s="112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04"/>
      <c r="AN40" s="104"/>
      <c r="AO40" s="104"/>
      <c r="AP40" s="104" t="s">
        <v>149</v>
      </c>
      <c r="AQ40" s="104" t="s">
        <v>149</v>
      </c>
      <c r="AR40" s="104" t="s">
        <v>149</v>
      </c>
      <c r="AS40" s="104" t="s">
        <v>149</v>
      </c>
      <c r="AT40" s="106" t="s">
        <v>149</v>
      </c>
      <c r="AV40" s="175">
        <v>1</v>
      </c>
      <c r="AW40" s="112"/>
      <c r="AX40" s="112"/>
      <c r="AY40" s="112"/>
      <c r="AZ40" s="112"/>
      <c r="BA40" s="112"/>
      <c r="BB40" s="112"/>
      <c r="BC40" s="112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30"/>
      <c r="CA40" s="117"/>
      <c r="CB40" s="104"/>
      <c r="CC40" s="104" t="s">
        <v>149</v>
      </c>
      <c r="CD40" s="104" t="s">
        <v>149</v>
      </c>
      <c r="CE40" s="104" t="s">
        <v>149</v>
      </c>
      <c r="CF40" s="104" t="s">
        <v>149</v>
      </c>
      <c r="CG40" s="106" t="s">
        <v>149</v>
      </c>
    </row>
    <row r="41" spans="2:85" x14ac:dyDescent="0.25">
      <c r="I41" s="175">
        <v>1.2</v>
      </c>
      <c r="J41" s="112"/>
      <c r="K41" s="112"/>
      <c r="L41" s="112"/>
      <c r="M41" s="112"/>
      <c r="N41" s="112"/>
      <c r="O41" s="112"/>
      <c r="P41" s="112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04" t="s">
        <v>149</v>
      </c>
      <c r="AN41" s="104" t="s">
        <v>149</v>
      </c>
      <c r="AO41" s="104" t="s">
        <v>149</v>
      </c>
      <c r="AP41" s="104" t="s">
        <v>149</v>
      </c>
      <c r="AQ41" s="104" t="s">
        <v>149</v>
      </c>
      <c r="AR41" s="104" t="s">
        <v>149</v>
      </c>
      <c r="AS41" s="104" t="s">
        <v>149</v>
      </c>
      <c r="AT41" s="106" t="s">
        <v>149</v>
      </c>
      <c r="AV41" s="175">
        <v>1.2</v>
      </c>
      <c r="AW41" s="112"/>
      <c r="AX41" s="112"/>
      <c r="AY41" s="112"/>
      <c r="AZ41" s="112"/>
      <c r="BA41" s="112"/>
      <c r="BB41" s="112"/>
      <c r="BC41" s="112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30" t="s">
        <v>149</v>
      </c>
      <c r="CA41" s="117" t="s">
        <v>149</v>
      </c>
      <c r="CB41" s="104" t="s">
        <v>149</v>
      </c>
      <c r="CC41" s="104" t="s">
        <v>149</v>
      </c>
      <c r="CD41" s="104" t="s">
        <v>149</v>
      </c>
      <c r="CE41" s="104" t="s">
        <v>149</v>
      </c>
      <c r="CF41" s="104" t="s">
        <v>149</v>
      </c>
      <c r="CG41" s="106" t="s">
        <v>149</v>
      </c>
    </row>
    <row r="42" spans="2:85" x14ac:dyDescent="0.25">
      <c r="I42" s="175">
        <v>1.4</v>
      </c>
      <c r="J42" s="166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04"/>
      <c r="W42" s="104"/>
      <c r="X42" s="104"/>
      <c r="Y42" s="104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 t="s">
        <v>149</v>
      </c>
      <c r="AL42" s="116" t="s">
        <v>149</v>
      </c>
      <c r="AM42" s="104" t="s">
        <v>149</v>
      </c>
      <c r="AN42" s="104" t="s">
        <v>149</v>
      </c>
      <c r="AO42" s="104" t="s">
        <v>149</v>
      </c>
      <c r="AP42" s="104" t="s">
        <v>149</v>
      </c>
      <c r="AQ42" s="104" t="s">
        <v>149</v>
      </c>
      <c r="AR42" s="104" t="s">
        <v>149</v>
      </c>
      <c r="AS42" s="104" t="s">
        <v>149</v>
      </c>
      <c r="AT42" s="106" t="s">
        <v>149</v>
      </c>
      <c r="AV42" s="175">
        <v>1.4</v>
      </c>
      <c r="AW42" s="166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04"/>
      <c r="BJ42" s="104"/>
      <c r="BK42" s="104"/>
      <c r="BL42" s="104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 t="s">
        <v>149</v>
      </c>
      <c r="BY42" s="116" t="s">
        <v>149</v>
      </c>
      <c r="BZ42" s="130" t="s">
        <v>149</v>
      </c>
      <c r="CA42" s="117" t="s">
        <v>149</v>
      </c>
      <c r="CB42" s="104" t="s">
        <v>149</v>
      </c>
      <c r="CC42" s="104" t="s">
        <v>149</v>
      </c>
      <c r="CD42" s="104" t="s">
        <v>149</v>
      </c>
      <c r="CE42" s="104" t="s">
        <v>149</v>
      </c>
      <c r="CF42" s="104" t="s">
        <v>149</v>
      </c>
      <c r="CG42" s="106" t="s">
        <v>149</v>
      </c>
    </row>
    <row r="43" spans="2:85" x14ac:dyDescent="0.25">
      <c r="I43" s="175">
        <v>1.6</v>
      </c>
      <c r="J43" s="166"/>
      <c r="K43" s="166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04"/>
      <c r="W43" s="104"/>
      <c r="X43" s="104"/>
      <c r="Y43" s="104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 t="s">
        <v>149</v>
      </c>
      <c r="AJ43" s="116" t="s">
        <v>149</v>
      </c>
      <c r="AK43" s="116" t="s">
        <v>149</v>
      </c>
      <c r="AL43" s="116" t="s">
        <v>149</v>
      </c>
      <c r="AM43" s="104" t="s">
        <v>149</v>
      </c>
      <c r="AN43" s="104" t="s">
        <v>149</v>
      </c>
      <c r="AO43" s="104" t="s">
        <v>149</v>
      </c>
      <c r="AP43" s="104" t="s">
        <v>149</v>
      </c>
      <c r="AQ43" s="104" t="s">
        <v>149</v>
      </c>
      <c r="AR43" s="104" t="s">
        <v>149</v>
      </c>
      <c r="AS43" s="107" t="s">
        <v>149</v>
      </c>
      <c r="AT43" s="106" t="s">
        <v>149</v>
      </c>
      <c r="AV43" s="175">
        <v>1.6</v>
      </c>
      <c r="AW43" s="166"/>
      <c r="AX43" s="166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04"/>
      <c r="BJ43" s="104"/>
      <c r="BK43" s="104"/>
      <c r="BL43" s="104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 t="s">
        <v>149</v>
      </c>
      <c r="BW43" s="116" t="s">
        <v>149</v>
      </c>
      <c r="BX43" s="116" t="s">
        <v>149</v>
      </c>
      <c r="BY43" s="116" t="s">
        <v>149</v>
      </c>
      <c r="BZ43" s="130" t="s">
        <v>149</v>
      </c>
      <c r="CA43" s="117" t="s">
        <v>149</v>
      </c>
      <c r="CB43" s="104" t="s">
        <v>149</v>
      </c>
      <c r="CC43" s="104" t="s">
        <v>149</v>
      </c>
      <c r="CD43" s="104" t="s">
        <v>149</v>
      </c>
      <c r="CE43" s="104" t="s">
        <v>149</v>
      </c>
      <c r="CF43" s="107" t="s">
        <v>149</v>
      </c>
      <c r="CG43" s="106" t="s">
        <v>149</v>
      </c>
    </row>
    <row r="44" spans="2:85" x14ac:dyDescent="0.25">
      <c r="I44" s="175">
        <v>1.8</v>
      </c>
      <c r="J44" s="166"/>
      <c r="K44" s="166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04"/>
      <c r="W44" s="104"/>
      <c r="X44" s="104"/>
      <c r="Y44" s="104"/>
      <c r="Z44" s="116"/>
      <c r="AA44" s="116"/>
      <c r="AB44" s="116"/>
      <c r="AC44" s="116"/>
      <c r="AD44" s="116"/>
      <c r="AE44" s="116"/>
      <c r="AF44" s="116"/>
      <c r="AG44" s="116"/>
      <c r="AH44" s="116" t="s">
        <v>149</v>
      </c>
      <c r="AI44" s="116" t="s">
        <v>149</v>
      </c>
      <c r="AJ44" s="116" t="s">
        <v>149</v>
      </c>
      <c r="AK44" s="116" t="s">
        <v>149</v>
      </c>
      <c r="AL44" s="116" t="s">
        <v>149</v>
      </c>
      <c r="AM44" s="104" t="s">
        <v>149</v>
      </c>
      <c r="AN44" s="104" t="s">
        <v>149</v>
      </c>
      <c r="AO44" s="104" t="s">
        <v>149</v>
      </c>
      <c r="AP44" s="104" t="s">
        <v>149</v>
      </c>
      <c r="AQ44" s="104" t="s">
        <v>149</v>
      </c>
      <c r="AR44" s="104" t="s">
        <v>149</v>
      </c>
      <c r="AS44" s="107" t="s">
        <v>149</v>
      </c>
      <c r="AT44" s="106" t="s">
        <v>149</v>
      </c>
      <c r="AV44" s="175">
        <v>1.8</v>
      </c>
      <c r="AW44" s="166"/>
      <c r="AX44" s="166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04"/>
      <c r="BJ44" s="104"/>
      <c r="BK44" s="104"/>
      <c r="BL44" s="104"/>
      <c r="BM44" s="116"/>
      <c r="BN44" s="116"/>
      <c r="BO44" s="116"/>
      <c r="BP44" s="116"/>
      <c r="BQ44" s="116"/>
      <c r="BR44" s="116"/>
      <c r="BS44" s="116"/>
      <c r="BT44" s="116"/>
      <c r="BU44" s="116" t="s">
        <v>149</v>
      </c>
      <c r="BV44" s="116" t="s">
        <v>149</v>
      </c>
      <c r="BW44" s="116" t="s">
        <v>149</v>
      </c>
      <c r="BX44" s="116" t="s">
        <v>149</v>
      </c>
      <c r="BY44" s="116" t="s">
        <v>149</v>
      </c>
      <c r="BZ44" s="130" t="s">
        <v>149</v>
      </c>
      <c r="CA44" s="117" t="s">
        <v>149</v>
      </c>
      <c r="CB44" s="104" t="s">
        <v>149</v>
      </c>
      <c r="CC44" s="104" t="s">
        <v>149</v>
      </c>
      <c r="CD44" s="104" t="s">
        <v>149</v>
      </c>
      <c r="CE44" s="104" t="s">
        <v>149</v>
      </c>
      <c r="CF44" s="107" t="s">
        <v>149</v>
      </c>
      <c r="CG44" s="106" t="s">
        <v>149</v>
      </c>
    </row>
    <row r="45" spans="2:85" x14ac:dyDescent="0.25">
      <c r="I45" s="175">
        <v>2</v>
      </c>
      <c r="J45" s="166"/>
      <c r="K45" s="166"/>
      <c r="L45" s="166"/>
      <c r="M45" s="112"/>
      <c r="N45" s="112"/>
      <c r="O45" s="112"/>
      <c r="P45" s="112"/>
      <c r="Q45" s="112"/>
      <c r="R45" s="112"/>
      <c r="S45" s="112"/>
      <c r="T45" s="112"/>
      <c r="U45" s="112"/>
      <c r="V45" s="104"/>
      <c r="W45" s="104"/>
      <c r="X45" s="104"/>
      <c r="Y45" s="104"/>
      <c r="Z45" s="116"/>
      <c r="AA45" s="116"/>
      <c r="AB45" s="116"/>
      <c r="AC45" s="116"/>
      <c r="AD45" s="116"/>
      <c r="AE45" s="116"/>
      <c r="AF45" s="116" t="s">
        <v>149</v>
      </c>
      <c r="AG45" s="116" t="s">
        <v>149</v>
      </c>
      <c r="AH45" s="116" t="s">
        <v>149</v>
      </c>
      <c r="AI45" s="116" t="s">
        <v>149</v>
      </c>
      <c r="AJ45" s="116" t="s">
        <v>149</v>
      </c>
      <c r="AK45" s="116" t="s">
        <v>149</v>
      </c>
      <c r="AL45" s="116" t="s">
        <v>149</v>
      </c>
      <c r="AM45" s="104" t="s">
        <v>149</v>
      </c>
      <c r="AN45" s="104" t="s">
        <v>149</v>
      </c>
      <c r="AO45" s="104" t="s">
        <v>149</v>
      </c>
      <c r="AP45" s="104" t="s">
        <v>149</v>
      </c>
      <c r="AQ45" s="104" t="s">
        <v>149</v>
      </c>
      <c r="AR45" s="104" t="s">
        <v>149</v>
      </c>
      <c r="AS45" s="107" t="s">
        <v>149</v>
      </c>
      <c r="AT45" s="106" t="s">
        <v>149</v>
      </c>
      <c r="AV45" s="175">
        <v>2</v>
      </c>
      <c r="AW45" s="166"/>
      <c r="AX45" s="166"/>
      <c r="AY45" s="166"/>
      <c r="AZ45" s="112"/>
      <c r="BA45" s="112"/>
      <c r="BB45" s="112"/>
      <c r="BC45" s="112"/>
      <c r="BD45" s="112"/>
      <c r="BE45" s="112"/>
      <c r="BF45" s="112"/>
      <c r="BG45" s="112"/>
      <c r="BH45" s="112"/>
      <c r="BI45" s="104"/>
      <c r="BJ45" s="104"/>
      <c r="BK45" s="104"/>
      <c r="BL45" s="104"/>
      <c r="BM45" s="116"/>
      <c r="BN45" s="116"/>
      <c r="BO45" s="116"/>
      <c r="BP45" s="116"/>
      <c r="BQ45" s="116"/>
      <c r="BR45" s="116"/>
      <c r="BS45" s="116" t="s">
        <v>149</v>
      </c>
      <c r="BT45" s="116" t="s">
        <v>149</v>
      </c>
      <c r="BU45" s="116" t="s">
        <v>149</v>
      </c>
      <c r="BV45" s="116" t="s">
        <v>149</v>
      </c>
      <c r="BW45" s="116" t="s">
        <v>149</v>
      </c>
      <c r="BX45" s="116" t="s">
        <v>149</v>
      </c>
      <c r="BY45" s="116" t="s">
        <v>149</v>
      </c>
      <c r="BZ45" s="130" t="s">
        <v>149</v>
      </c>
      <c r="CA45" s="117" t="s">
        <v>149</v>
      </c>
      <c r="CB45" s="104" t="s">
        <v>149</v>
      </c>
      <c r="CC45" s="104" t="s">
        <v>149</v>
      </c>
      <c r="CD45" s="104" t="s">
        <v>149</v>
      </c>
      <c r="CE45" s="104" t="s">
        <v>149</v>
      </c>
      <c r="CF45" s="107" t="s">
        <v>149</v>
      </c>
      <c r="CG45" s="106" t="s">
        <v>149</v>
      </c>
    </row>
    <row r="46" spans="2:85" x14ac:dyDescent="0.25">
      <c r="I46" s="175">
        <v>2.2000000000000002</v>
      </c>
      <c r="J46" s="166"/>
      <c r="K46" s="166"/>
      <c r="L46" s="166"/>
      <c r="M46" s="166"/>
      <c r="N46" s="112"/>
      <c r="O46" s="112"/>
      <c r="P46" s="112"/>
      <c r="Q46" s="112"/>
      <c r="R46" s="112"/>
      <c r="S46" s="112"/>
      <c r="T46" s="112"/>
      <c r="U46" s="112"/>
      <c r="V46" s="104"/>
      <c r="W46" s="104"/>
      <c r="X46" s="104"/>
      <c r="Y46" s="104"/>
      <c r="Z46" s="116"/>
      <c r="AA46" s="116"/>
      <c r="AB46" s="116"/>
      <c r="AC46" s="116"/>
      <c r="AD46" s="116"/>
      <c r="AE46" s="116" t="s">
        <v>149</v>
      </c>
      <c r="AF46" s="116" t="s">
        <v>149</v>
      </c>
      <c r="AG46" s="116" t="s">
        <v>149</v>
      </c>
      <c r="AH46" s="116" t="s">
        <v>149</v>
      </c>
      <c r="AI46" s="116" t="s">
        <v>149</v>
      </c>
      <c r="AJ46" s="116" t="s">
        <v>149</v>
      </c>
      <c r="AK46" s="116" t="s">
        <v>149</v>
      </c>
      <c r="AL46" s="116" t="s">
        <v>149</v>
      </c>
      <c r="AM46" s="104" t="s">
        <v>149</v>
      </c>
      <c r="AN46" s="104" t="s">
        <v>149</v>
      </c>
      <c r="AO46" s="104" t="s">
        <v>149</v>
      </c>
      <c r="AP46" s="104" t="s">
        <v>149</v>
      </c>
      <c r="AQ46" s="104" t="s">
        <v>149</v>
      </c>
      <c r="AR46" s="107" t="s">
        <v>149</v>
      </c>
      <c r="AS46" s="107" t="s">
        <v>149</v>
      </c>
      <c r="AT46" s="106" t="s">
        <v>149</v>
      </c>
      <c r="AV46" s="175">
        <v>2.2000000000000002</v>
      </c>
      <c r="AW46" s="166"/>
      <c r="AX46" s="166"/>
      <c r="AY46" s="166"/>
      <c r="AZ46" s="166"/>
      <c r="BA46" s="112"/>
      <c r="BB46" s="112"/>
      <c r="BC46" s="112"/>
      <c r="BD46" s="112"/>
      <c r="BE46" s="112"/>
      <c r="BF46" s="112"/>
      <c r="BG46" s="112"/>
      <c r="BH46" s="112"/>
      <c r="BI46" s="104"/>
      <c r="BJ46" s="104"/>
      <c r="BK46" s="104"/>
      <c r="BL46" s="104"/>
      <c r="BM46" s="116"/>
      <c r="BN46" s="116"/>
      <c r="BO46" s="116"/>
      <c r="BP46" s="116"/>
      <c r="BQ46" s="116"/>
      <c r="BR46" s="116" t="s">
        <v>149</v>
      </c>
      <c r="BS46" s="116" t="s">
        <v>149</v>
      </c>
      <c r="BT46" s="116" t="s">
        <v>149</v>
      </c>
      <c r="BU46" s="116" t="s">
        <v>149</v>
      </c>
      <c r="BV46" s="116" t="s">
        <v>149</v>
      </c>
      <c r="BW46" s="116" t="s">
        <v>149</v>
      </c>
      <c r="BX46" s="116" t="s">
        <v>149</v>
      </c>
      <c r="BY46" s="116" t="s">
        <v>149</v>
      </c>
      <c r="BZ46" s="130" t="s">
        <v>149</v>
      </c>
      <c r="CA46" s="117" t="s">
        <v>149</v>
      </c>
      <c r="CB46" s="104" t="s">
        <v>149</v>
      </c>
      <c r="CC46" s="104" t="s">
        <v>149</v>
      </c>
      <c r="CD46" s="104" t="s">
        <v>149</v>
      </c>
      <c r="CE46" s="107" t="s">
        <v>149</v>
      </c>
      <c r="CF46" s="107" t="s">
        <v>149</v>
      </c>
      <c r="CG46" s="106" t="s">
        <v>149</v>
      </c>
    </row>
    <row r="47" spans="2:85" x14ac:dyDescent="0.25">
      <c r="I47" s="175">
        <v>2.4</v>
      </c>
      <c r="J47" s="166"/>
      <c r="K47" s="166"/>
      <c r="L47" s="166"/>
      <c r="M47" s="166"/>
      <c r="N47" s="112"/>
      <c r="O47" s="112"/>
      <c r="P47" s="112"/>
      <c r="Q47" s="112"/>
      <c r="R47" s="112"/>
      <c r="S47" s="112"/>
      <c r="T47" s="112"/>
      <c r="U47" s="112"/>
      <c r="V47" s="104"/>
      <c r="W47" s="104"/>
      <c r="X47" s="104"/>
      <c r="Y47" s="104"/>
      <c r="Z47" s="116"/>
      <c r="AA47" s="116"/>
      <c r="AB47" s="116"/>
      <c r="AC47" s="116"/>
      <c r="AD47" s="116" t="s">
        <v>149</v>
      </c>
      <c r="AE47" s="116" t="s">
        <v>149</v>
      </c>
      <c r="AF47" s="116" t="s">
        <v>149</v>
      </c>
      <c r="AG47" s="116" t="s">
        <v>149</v>
      </c>
      <c r="AH47" s="116" t="s">
        <v>149</v>
      </c>
      <c r="AI47" s="116" t="s">
        <v>149</v>
      </c>
      <c r="AJ47" s="116" t="s">
        <v>149</v>
      </c>
      <c r="AK47" s="116" t="s">
        <v>149</v>
      </c>
      <c r="AL47" s="116" t="s">
        <v>149</v>
      </c>
      <c r="AM47" s="104" t="s">
        <v>149</v>
      </c>
      <c r="AN47" s="104" t="s">
        <v>149</v>
      </c>
      <c r="AO47" s="104" t="s">
        <v>149</v>
      </c>
      <c r="AP47" s="104" t="s">
        <v>149</v>
      </c>
      <c r="AQ47" s="104" t="s">
        <v>149</v>
      </c>
      <c r="AR47" s="107" t="s">
        <v>149</v>
      </c>
      <c r="AS47" s="107" t="s">
        <v>150</v>
      </c>
      <c r="AT47" s="106" t="s">
        <v>150</v>
      </c>
      <c r="AV47" s="175">
        <v>2.4</v>
      </c>
      <c r="AW47" s="166"/>
      <c r="AX47" s="166"/>
      <c r="AY47" s="166"/>
      <c r="AZ47" s="166"/>
      <c r="BA47" s="112"/>
      <c r="BB47" s="112"/>
      <c r="BC47" s="112"/>
      <c r="BD47" s="112"/>
      <c r="BE47" s="112"/>
      <c r="BF47" s="112"/>
      <c r="BG47" s="112"/>
      <c r="BH47" s="112"/>
      <c r="BI47" s="104"/>
      <c r="BJ47" s="104"/>
      <c r="BK47" s="104"/>
      <c r="BL47" s="104"/>
      <c r="BM47" s="116"/>
      <c r="BN47" s="116"/>
      <c r="BO47" s="116"/>
      <c r="BP47" s="116"/>
      <c r="BQ47" s="116" t="s">
        <v>149</v>
      </c>
      <c r="BR47" s="116" t="s">
        <v>149</v>
      </c>
      <c r="BS47" s="116" t="s">
        <v>149</v>
      </c>
      <c r="BT47" s="116" t="s">
        <v>149</v>
      </c>
      <c r="BU47" s="116" t="s">
        <v>149</v>
      </c>
      <c r="BV47" s="116" t="s">
        <v>149</v>
      </c>
      <c r="BW47" s="116" t="s">
        <v>149</v>
      </c>
      <c r="BX47" s="116" t="s">
        <v>149</v>
      </c>
      <c r="BY47" s="116" t="s">
        <v>149</v>
      </c>
      <c r="BZ47" s="130" t="s">
        <v>149</v>
      </c>
      <c r="CA47" s="117" t="s">
        <v>149</v>
      </c>
      <c r="CB47" s="104" t="s">
        <v>149</v>
      </c>
      <c r="CC47" s="104" t="s">
        <v>149</v>
      </c>
      <c r="CD47" s="104" t="s">
        <v>149</v>
      </c>
      <c r="CE47" s="107" t="s">
        <v>149</v>
      </c>
      <c r="CF47" s="107" t="s">
        <v>150</v>
      </c>
      <c r="CG47" s="106" t="s">
        <v>150</v>
      </c>
    </row>
    <row r="48" spans="2:85" x14ac:dyDescent="0.25">
      <c r="I48" s="175">
        <v>2.6</v>
      </c>
      <c r="J48" s="166"/>
      <c r="K48" s="166"/>
      <c r="L48" s="166"/>
      <c r="M48" s="166"/>
      <c r="N48" s="166"/>
      <c r="O48" s="112"/>
      <c r="P48" s="112"/>
      <c r="Q48" s="112"/>
      <c r="R48" s="112"/>
      <c r="S48" s="112"/>
      <c r="T48" s="112"/>
      <c r="U48" s="112"/>
      <c r="V48" s="104"/>
      <c r="W48" s="104"/>
      <c r="X48" s="104"/>
      <c r="Y48" s="104"/>
      <c r="Z48" s="116"/>
      <c r="AA48" s="116"/>
      <c r="AB48" s="116"/>
      <c r="AC48" s="116" t="s">
        <v>149</v>
      </c>
      <c r="AD48" s="116" t="s">
        <v>149</v>
      </c>
      <c r="AE48" s="116" t="s">
        <v>149</v>
      </c>
      <c r="AF48" s="116" t="s">
        <v>149</v>
      </c>
      <c r="AG48" s="116" t="s">
        <v>149</v>
      </c>
      <c r="AH48" s="116" t="s">
        <v>149</v>
      </c>
      <c r="AI48" s="116" t="s">
        <v>149</v>
      </c>
      <c r="AJ48" s="116" t="s">
        <v>149</v>
      </c>
      <c r="AK48" s="116" t="s">
        <v>149</v>
      </c>
      <c r="AL48" s="116" t="s">
        <v>149</v>
      </c>
      <c r="AM48" s="104" t="s">
        <v>149</v>
      </c>
      <c r="AN48" s="104" t="s">
        <v>149</v>
      </c>
      <c r="AO48" s="104" t="s">
        <v>149</v>
      </c>
      <c r="AP48" s="104" t="s">
        <v>149</v>
      </c>
      <c r="AQ48" s="104" t="s">
        <v>150</v>
      </c>
      <c r="AR48" s="107" t="s">
        <v>150</v>
      </c>
      <c r="AS48" s="107" t="s">
        <v>150</v>
      </c>
      <c r="AT48" s="106" t="s">
        <v>150</v>
      </c>
      <c r="AV48" s="175">
        <v>2.6</v>
      </c>
      <c r="AW48" s="166"/>
      <c r="AX48" s="166"/>
      <c r="AY48" s="166"/>
      <c r="AZ48" s="166"/>
      <c r="BA48" s="166"/>
      <c r="BB48" s="112"/>
      <c r="BC48" s="112"/>
      <c r="BD48" s="112"/>
      <c r="BE48" s="112"/>
      <c r="BF48" s="112"/>
      <c r="BG48" s="112"/>
      <c r="BH48" s="112"/>
      <c r="BI48" s="104"/>
      <c r="BJ48" s="104"/>
      <c r="BK48" s="104"/>
      <c r="BL48" s="104"/>
      <c r="BM48" s="116"/>
      <c r="BN48" s="116"/>
      <c r="BO48" s="116"/>
      <c r="BP48" s="116" t="s">
        <v>149</v>
      </c>
      <c r="BQ48" s="116" t="s">
        <v>149</v>
      </c>
      <c r="BR48" s="116" t="s">
        <v>149</v>
      </c>
      <c r="BS48" s="116" t="s">
        <v>149</v>
      </c>
      <c r="BT48" s="116" t="s">
        <v>149</v>
      </c>
      <c r="BU48" s="116" t="s">
        <v>149</v>
      </c>
      <c r="BV48" s="116" t="s">
        <v>149</v>
      </c>
      <c r="BW48" s="116" t="s">
        <v>149</v>
      </c>
      <c r="BX48" s="116" t="s">
        <v>149</v>
      </c>
      <c r="BY48" s="116" t="s">
        <v>149</v>
      </c>
      <c r="BZ48" s="130" t="s">
        <v>149</v>
      </c>
      <c r="CA48" s="117" t="s">
        <v>149</v>
      </c>
      <c r="CB48" s="104" t="s">
        <v>149</v>
      </c>
      <c r="CC48" s="104" t="s">
        <v>149</v>
      </c>
      <c r="CD48" s="104" t="s">
        <v>150</v>
      </c>
      <c r="CE48" s="107" t="s">
        <v>150</v>
      </c>
      <c r="CF48" s="107" t="s">
        <v>150</v>
      </c>
      <c r="CG48" s="106" t="s">
        <v>150</v>
      </c>
    </row>
    <row r="49" spans="9:85" x14ac:dyDescent="0.25">
      <c r="I49" s="175">
        <v>2.8</v>
      </c>
      <c r="J49" s="166"/>
      <c r="K49" s="166"/>
      <c r="L49" s="166"/>
      <c r="M49" s="166"/>
      <c r="N49" s="166"/>
      <c r="O49" s="166"/>
      <c r="P49" s="112"/>
      <c r="Q49" s="112"/>
      <c r="R49" s="112"/>
      <c r="S49" s="112"/>
      <c r="T49" s="112"/>
      <c r="U49" s="112"/>
      <c r="V49" s="104"/>
      <c r="W49" s="104"/>
      <c r="X49" s="104"/>
      <c r="Y49" s="104"/>
      <c r="Z49" s="116"/>
      <c r="AA49" s="116"/>
      <c r="AB49" s="116" t="s">
        <v>149</v>
      </c>
      <c r="AC49" s="116" t="s">
        <v>149</v>
      </c>
      <c r="AD49" s="116" t="s">
        <v>149</v>
      </c>
      <c r="AE49" s="116" t="s">
        <v>149</v>
      </c>
      <c r="AF49" s="116" t="s">
        <v>149</v>
      </c>
      <c r="AG49" s="116" t="s">
        <v>149</v>
      </c>
      <c r="AH49" s="116" t="s">
        <v>149</v>
      </c>
      <c r="AI49" s="116" t="s">
        <v>149</v>
      </c>
      <c r="AJ49" s="116" t="s">
        <v>149</v>
      </c>
      <c r="AK49" s="116" t="s">
        <v>149</v>
      </c>
      <c r="AL49" s="116" t="s">
        <v>149</v>
      </c>
      <c r="AM49" s="104" t="s">
        <v>149</v>
      </c>
      <c r="AN49" s="104" t="s">
        <v>149</v>
      </c>
      <c r="AO49" s="104" t="s">
        <v>149</v>
      </c>
      <c r="AP49" s="104" t="s">
        <v>150</v>
      </c>
      <c r="AQ49" s="107" t="s">
        <v>150</v>
      </c>
      <c r="AR49" s="107" t="s">
        <v>150</v>
      </c>
      <c r="AS49" s="107" t="s">
        <v>150</v>
      </c>
      <c r="AT49" s="106" t="s">
        <v>150</v>
      </c>
      <c r="AV49" s="175">
        <v>2.8</v>
      </c>
      <c r="AW49" s="166"/>
      <c r="AX49" s="166"/>
      <c r="AY49" s="166"/>
      <c r="AZ49" s="166"/>
      <c r="BA49" s="166"/>
      <c r="BB49" s="166"/>
      <c r="BC49" s="112"/>
      <c r="BD49" s="112"/>
      <c r="BE49" s="112"/>
      <c r="BF49" s="112"/>
      <c r="BG49" s="112"/>
      <c r="BH49" s="112"/>
      <c r="BI49" s="104"/>
      <c r="BJ49" s="104"/>
      <c r="BK49" s="104"/>
      <c r="BL49" s="104"/>
      <c r="BM49" s="116"/>
      <c r="BN49" s="116"/>
      <c r="BO49" s="116" t="s">
        <v>149</v>
      </c>
      <c r="BP49" s="116" t="s">
        <v>149</v>
      </c>
      <c r="BQ49" s="116" t="s">
        <v>149</v>
      </c>
      <c r="BR49" s="116" t="s">
        <v>149</v>
      </c>
      <c r="BS49" s="116" t="s">
        <v>149</v>
      </c>
      <c r="BT49" s="116" t="s">
        <v>149</v>
      </c>
      <c r="BU49" s="116" t="s">
        <v>149</v>
      </c>
      <c r="BV49" s="116" t="s">
        <v>149</v>
      </c>
      <c r="BW49" s="116" t="s">
        <v>149</v>
      </c>
      <c r="BX49" s="116" t="s">
        <v>149</v>
      </c>
      <c r="BY49" s="116" t="s">
        <v>149</v>
      </c>
      <c r="BZ49" s="130" t="s">
        <v>149</v>
      </c>
      <c r="CA49" s="117" t="s">
        <v>149</v>
      </c>
      <c r="CB49" s="104" t="s">
        <v>149</v>
      </c>
      <c r="CC49" s="104" t="s">
        <v>150</v>
      </c>
      <c r="CD49" s="107" t="s">
        <v>150</v>
      </c>
      <c r="CE49" s="107" t="s">
        <v>150</v>
      </c>
      <c r="CF49" s="107" t="s">
        <v>150</v>
      </c>
      <c r="CG49" s="106" t="s">
        <v>150</v>
      </c>
    </row>
    <row r="50" spans="9:85" ht="15.75" thickBot="1" x14ac:dyDescent="0.3">
      <c r="I50" s="175">
        <v>3</v>
      </c>
      <c r="J50" s="166"/>
      <c r="K50" s="166"/>
      <c r="L50" s="166"/>
      <c r="M50" s="166"/>
      <c r="N50" s="166"/>
      <c r="O50" s="166"/>
      <c r="P50" s="112"/>
      <c r="Q50" s="112"/>
      <c r="R50" s="112"/>
      <c r="S50" s="112"/>
      <c r="T50" s="112"/>
      <c r="U50" s="112"/>
      <c r="V50" s="104"/>
      <c r="W50" s="104"/>
      <c r="X50" s="104"/>
      <c r="Y50" s="104"/>
      <c r="Z50" s="116"/>
      <c r="AA50" s="116" t="s">
        <v>149</v>
      </c>
      <c r="AB50" s="116" t="s">
        <v>149</v>
      </c>
      <c r="AC50" s="116" t="s">
        <v>149</v>
      </c>
      <c r="AD50" s="116" t="s">
        <v>149</v>
      </c>
      <c r="AE50" s="116" t="s">
        <v>149</v>
      </c>
      <c r="AF50" s="116" t="s">
        <v>149</v>
      </c>
      <c r="AG50" s="116" t="s">
        <v>149</v>
      </c>
      <c r="AH50" s="116" t="s">
        <v>149</v>
      </c>
      <c r="AI50" s="116" t="s">
        <v>149</v>
      </c>
      <c r="AJ50" s="116" t="s">
        <v>149</v>
      </c>
      <c r="AK50" s="116" t="s">
        <v>149</v>
      </c>
      <c r="AL50" s="116" t="s">
        <v>149</v>
      </c>
      <c r="AM50" s="104" t="s">
        <v>149</v>
      </c>
      <c r="AN50" s="104" t="s">
        <v>150</v>
      </c>
      <c r="AO50" s="104" t="s">
        <v>150</v>
      </c>
      <c r="AP50" s="104" t="s">
        <v>150</v>
      </c>
      <c r="AQ50" s="107" t="s">
        <v>150</v>
      </c>
      <c r="AR50" s="107" t="s">
        <v>150</v>
      </c>
      <c r="AS50" s="107" t="s">
        <v>150</v>
      </c>
      <c r="AT50" s="106" t="s">
        <v>150</v>
      </c>
      <c r="AV50" s="175">
        <v>3</v>
      </c>
      <c r="AW50" s="166"/>
      <c r="AX50" s="166"/>
      <c r="AY50" s="166"/>
      <c r="AZ50" s="166"/>
      <c r="BA50" s="166"/>
      <c r="BB50" s="166"/>
      <c r="BC50" s="112"/>
      <c r="BD50" s="112"/>
      <c r="BE50" s="112"/>
      <c r="BF50" s="112"/>
      <c r="BG50" s="112"/>
      <c r="BH50" s="112"/>
      <c r="BI50" s="104"/>
      <c r="BJ50" s="104"/>
      <c r="BK50" s="104"/>
      <c r="BL50" s="104"/>
      <c r="BM50" s="116"/>
      <c r="BN50" s="116" t="s">
        <v>149</v>
      </c>
      <c r="BO50" s="116" t="s">
        <v>149</v>
      </c>
      <c r="BP50" s="116" t="s">
        <v>149</v>
      </c>
      <c r="BQ50" s="116" t="s">
        <v>149</v>
      </c>
      <c r="BR50" s="116" t="s">
        <v>149</v>
      </c>
      <c r="BS50" s="116" t="s">
        <v>149</v>
      </c>
      <c r="BT50" s="116" t="s">
        <v>149</v>
      </c>
      <c r="BU50" s="116" t="s">
        <v>149</v>
      </c>
      <c r="BV50" s="116" t="s">
        <v>149</v>
      </c>
      <c r="BW50" s="116" t="s">
        <v>149</v>
      </c>
      <c r="BX50" s="116" t="s">
        <v>149</v>
      </c>
      <c r="BY50" s="116" t="s">
        <v>149</v>
      </c>
      <c r="BZ50" s="130" t="s">
        <v>149</v>
      </c>
      <c r="CA50" s="117" t="s">
        <v>150</v>
      </c>
      <c r="CB50" s="104" t="s">
        <v>150</v>
      </c>
      <c r="CC50" s="104" t="s">
        <v>150</v>
      </c>
      <c r="CD50" s="107" t="s">
        <v>150</v>
      </c>
      <c r="CE50" s="107" t="s">
        <v>150</v>
      </c>
      <c r="CF50" s="107" t="s">
        <v>150</v>
      </c>
      <c r="CG50" s="106" t="s">
        <v>150</v>
      </c>
    </row>
    <row r="51" spans="9:85" x14ac:dyDescent="0.25">
      <c r="I51" s="175">
        <v>3.2</v>
      </c>
      <c r="J51" s="166"/>
      <c r="K51" s="166"/>
      <c r="L51" s="166"/>
      <c r="M51" s="166"/>
      <c r="N51" s="166"/>
      <c r="O51" s="166"/>
      <c r="P51" s="166"/>
      <c r="Q51" s="112"/>
      <c r="R51" s="112"/>
      <c r="S51" s="112"/>
      <c r="T51" s="112"/>
      <c r="U51" s="112"/>
      <c r="V51" s="104"/>
      <c r="W51" s="104"/>
      <c r="X51" s="104"/>
      <c r="Y51" s="208"/>
      <c r="Z51" s="129" t="s">
        <v>149</v>
      </c>
      <c r="AA51" s="129" t="s">
        <v>149</v>
      </c>
      <c r="AB51" s="129" t="s">
        <v>149</v>
      </c>
      <c r="AC51" s="129" t="s">
        <v>149</v>
      </c>
      <c r="AD51" s="129" t="s">
        <v>149</v>
      </c>
      <c r="AE51" s="129" t="s">
        <v>149</v>
      </c>
      <c r="AF51" s="129" t="s">
        <v>149</v>
      </c>
      <c r="AG51" s="129" t="s">
        <v>149</v>
      </c>
      <c r="AH51" s="129" t="s">
        <v>149</v>
      </c>
      <c r="AI51" s="129" t="s">
        <v>149</v>
      </c>
      <c r="AJ51" s="129" t="s">
        <v>149</v>
      </c>
      <c r="AK51" s="307"/>
      <c r="AL51" s="308"/>
      <c r="AM51" s="308"/>
      <c r="AN51" s="309"/>
      <c r="AO51" s="309"/>
      <c r="AP51" s="309"/>
      <c r="AQ51" s="309"/>
      <c r="AR51" s="309"/>
      <c r="AS51" s="309"/>
      <c r="AT51" s="310"/>
      <c r="AV51" s="175">
        <v>3.2</v>
      </c>
      <c r="AW51" s="166"/>
      <c r="AX51" s="166"/>
      <c r="AY51" s="166"/>
      <c r="AZ51" s="166"/>
      <c r="BA51" s="166"/>
      <c r="BB51" s="166"/>
      <c r="BC51" s="166"/>
      <c r="BD51" s="112"/>
      <c r="BE51" s="112"/>
      <c r="BF51" s="112"/>
      <c r="BG51" s="112"/>
      <c r="BH51" s="112"/>
      <c r="BI51" s="104"/>
      <c r="BJ51" s="104"/>
      <c r="BK51" s="104"/>
      <c r="BL51" s="208"/>
      <c r="BM51" s="129" t="s">
        <v>149</v>
      </c>
      <c r="BN51" s="129" t="s">
        <v>149</v>
      </c>
      <c r="BO51" s="129" t="s">
        <v>149</v>
      </c>
      <c r="BP51" s="129" t="s">
        <v>149</v>
      </c>
      <c r="BQ51" s="129" t="s">
        <v>149</v>
      </c>
      <c r="BR51" s="129" t="s">
        <v>149</v>
      </c>
      <c r="BS51" s="129" t="s">
        <v>149</v>
      </c>
      <c r="BT51" s="129" t="s">
        <v>149</v>
      </c>
      <c r="BU51" s="129" t="s">
        <v>149</v>
      </c>
      <c r="BV51" s="129" t="s">
        <v>149</v>
      </c>
      <c r="BW51" s="129" t="s">
        <v>149</v>
      </c>
      <c r="BX51" s="129" t="s">
        <v>149</v>
      </c>
      <c r="BY51" s="129" t="s">
        <v>149</v>
      </c>
      <c r="BZ51" s="209" t="s">
        <v>150</v>
      </c>
      <c r="CA51" s="117" t="s">
        <v>150</v>
      </c>
      <c r="CB51" s="104" t="s">
        <v>150</v>
      </c>
      <c r="CC51" s="104" t="s">
        <v>150</v>
      </c>
      <c r="CD51" s="107" t="s">
        <v>150</v>
      </c>
      <c r="CE51" s="107" t="s">
        <v>150</v>
      </c>
      <c r="CF51" s="107" t="s">
        <v>150</v>
      </c>
      <c r="CG51" s="106" t="s">
        <v>150</v>
      </c>
    </row>
    <row r="52" spans="9:85" x14ac:dyDescent="0.25">
      <c r="I52" s="175">
        <v>3.4</v>
      </c>
      <c r="J52" s="166"/>
      <c r="K52" s="166"/>
      <c r="L52" s="166"/>
      <c r="M52" s="166"/>
      <c r="N52" s="166"/>
      <c r="O52" s="166"/>
      <c r="P52" s="166"/>
      <c r="Q52" s="166"/>
      <c r="R52" s="112"/>
      <c r="S52" s="112"/>
      <c r="T52" s="112"/>
      <c r="U52" s="112"/>
      <c r="V52" s="104"/>
      <c r="W52" s="104"/>
      <c r="X52" s="104"/>
      <c r="Y52" s="208" t="s">
        <v>149</v>
      </c>
      <c r="Z52" s="129" t="s">
        <v>149</v>
      </c>
      <c r="AA52" s="129" t="s">
        <v>149</v>
      </c>
      <c r="AB52" s="129" t="s">
        <v>149</v>
      </c>
      <c r="AC52" s="129" t="s">
        <v>149</v>
      </c>
      <c r="AD52" s="129" t="s">
        <v>149</v>
      </c>
      <c r="AE52" s="129" t="s">
        <v>149</v>
      </c>
      <c r="AF52" s="129" t="s">
        <v>149</v>
      </c>
      <c r="AG52" s="129" t="s">
        <v>149</v>
      </c>
      <c r="AH52" s="129" t="s">
        <v>149</v>
      </c>
      <c r="AI52" s="129" t="s">
        <v>149</v>
      </c>
      <c r="AJ52" s="129" t="s">
        <v>149</v>
      </c>
      <c r="AK52" s="311"/>
      <c r="AL52" s="299"/>
      <c r="AM52" s="299"/>
      <c r="AN52" s="300"/>
      <c r="AO52" s="300"/>
      <c r="AP52" s="300"/>
      <c r="AQ52" s="300"/>
      <c r="AR52" s="300"/>
      <c r="AS52" s="300"/>
      <c r="AT52" s="301"/>
      <c r="AV52" s="175">
        <v>3.4</v>
      </c>
      <c r="AW52" s="166"/>
      <c r="AX52" s="166"/>
      <c r="AY52" s="166"/>
      <c r="AZ52" s="166"/>
      <c r="BA52" s="166"/>
      <c r="BB52" s="166"/>
      <c r="BC52" s="166"/>
      <c r="BD52" s="166"/>
      <c r="BE52" s="112"/>
      <c r="BF52" s="112"/>
      <c r="BG52" s="112"/>
      <c r="BH52" s="112"/>
      <c r="BI52" s="104"/>
      <c r="BJ52" s="104"/>
      <c r="BK52" s="104"/>
      <c r="BL52" s="208" t="s">
        <v>149</v>
      </c>
      <c r="BM52" s="129" t="s">
        <v>149</v>
      </c>
      <c r="BN52" s="129" t="s">
        <v>149</v>
      </c>
      <c r="BO52" s="129" t="s">
        <v>149</v>
      </c>
      <c r="BP52" s="129" t="s">
        <v>149</v>
      </c>
      <c r="BQ52" s="129" t="s">
        <v>149</v>
      </c>
      <c r="BR52" s="129" t="s">
        <v>149</v>
      </c>
      <c r="BS52" s="129" t="s">
        <v>149</v>
      </c>
      <c r="BT52" s="129" t="s">
        <v>149</v>
      </c>
      <c r="BU52" s="129" t="s">
        <v>149</v>
      </c>
      <c r="BV52" s="129" t="s">
        <v>149</v>
      </c>
      <c r="BW52" s="129" t="s">
        <v>149</v>
      </c>
      <c r="BX52" s="129" t="s">
        <v>149</v>
      </c>
      <c r="BY52" s="129" t="s">
        <v>150</v>
      </c>
      <c r="BZ52" s="209" t="s">
        <v>150</v>
      </c>
      <c r="CA52" s="117" t="s">
        <v>150</v>
      </c>
      <c r="CB52" s="104" t="s">
        <v>150</v>
      </c>
      <c r="CC52" s="107" t="s">
        <v>150</v>
      </c>
      <c r="CD52" s="107" t="s">
        <v>150</v>
      </c>
      <c r="CE52" s="107" t="s">
        <v>150</v>
      </c>
      <c r="CF52" s="107" t="s">
        <v>150</v>
      </c>
      <c r="CG52" s="106" t="s">
        <v>150</v>
      </c>
    </row>
    <row r="53" spans="9:85" x14ac:dyDescent="0.25">
      <c r="I53" s="175">
        <v>3.6</v>
      </c>
      <c r="J53" s="166"/>
      <c r="K53" s="166"/>
      <c r="L53" s="166"/>
      <c r="M53" s="166"/>
      <c r="N53" s="166"/>
      <c r="O53" s="166"/>
      <c r="P53" s="166"/>
      <c r="Q53" s="166"/>
      <c r="R53" s="112"/>
      <c r="S53" s="112"/>
      <c r="T53" s="112"/>
      <c r="U53" s="112"/>
      <c r="V53" s="104"/>
      <c r="W53" s="104"/>
      <c r="X53" s="104"/>
      <c r="Y53" s="208" t="s">
        <v>149</v>
      </c>
      <c r="Z53" s="129" t="s">
        <v>149</v>
      </c>
      <c r="AA53" s="129" t="s">
        <v>149</v>
      </c>
      <c r="AB53" s="129" t="s">
        <v>149</v>
      </c>
      <c r="AC53" s="129" t="s">
        <v>149</v>
      </c>
      <c r="AD53" s="129" t="s">
        <v>149</v>
      </c>
      <c r="AE53" s="129" t="s">
        <v>149</v>
      </c>
      <c r="AF53" s="129" t="s">
        <v>149</v>
      </c>
      <c r="AG53" s="129" t="s">
        <v>149</v>
      </c>
      <c r="AH53" s="129" t="s">
        <v>149</v>
      </c>
      <c r="AI53" s="129" t="s">
        <v>149</v>
      </c>
      <c r="AJ53" s="129" t="s">
        <v>150</v>
      </c>
      <c r="AK53" s="311"/>
      <c r="AL53" s="299"/>
      <c r="AM53" s="299"/>
      <c r="AN53" s="300"/>
      <c r="AO53" s="300"/>
      <c r="AP53" s="300"/>
      <c r="AQ53" s="300"/>
      <c r="AR53" s="300"/>
      <c r="AS53" s="300"/>
      <c r="AT53" s="301"/>
      <c r="AV53" s="175">
        <v>3.6</v>
      </c>
      <c r="AW53" s="166"/>
      <c r="AX53" s="166"/>
      <c r="AY53" s="166"/>
      <c r="AZ53" s="166"/>
      <c r="BA53" s="166"/>
      <c r="BB53" s="166"/>
      <c r="BC53" s="166"/>
      <c r="BD53" s="166"/>
      <c r="BE53" s="112"/>
      <c r="BF53" s="112"/>
      <c r="BG53" s="112"/>
      <c r="BH53" s="112"/>
      <c r="BI53" s="104"/>
      <c r="BJ53" s="104"/>
      <c r="BK53" s="104"/>
      <c r="BL53" s="208" t="s">
        <v>149</v>
      </c>
      <c r="BM53" s="129" t="s">
        <v>149</v>
      </c>
      <c r="BN53" s="129" t="s">
        <v>149</v>
      </c>
      <c r="BO53" s="129" t="s">
        <v>149</v>
      </c>
      <c r="BP53" s="129" t="s">
        <v>149</v>
      </c>
      <c r="BQ53" s="129" t="s">
        <v>149</v>
      </c>
      <c r="BR53" s="129" t="s">
        <v>149</v>
      </c>
      <c r="BS53" s="129" t="s">
        <v>149</v>
      </c>
      <c r="BT53" s="129" t="s">
        <v>149</v>
      </c>
      <c r="BU53" s="129" t="s">
        <v>149</v>
      </c>
      <c r="BV53" s="129" t="s">
        <v>149</v>
      </c>
      <c r="BW53" s="129" t="s">
        <v>150</v>
      </c>
      <c r="BX53" s="129" t="s">
        <v>150</v>
      </c>
      <c r="BY53" s="129" t="s">
        <v>150</v>
      </c>
      <c r="BZ53" s="209" t="s">
        <v>150</v>
      </c>
      <c r="CA53" s="117" t="s">
        <v>150</v>
      </c>
      <c r="CB53" s="104" t="s">
        <v>150</v>
      </c>
      <c r="CC53" s="107" t="s">
        <v>150</v>
      </c>
      <c r="CD53" s="107" t="s">
        <v>150</v>
      </c>
      <c r="CE53" s="107" t="s">
        <v>150</v>
      </c>
      <c r="CF53" s="107" t="s">
        <v>150</v>
      </c>
      <c r="CG53" s="106" t="s">
        <v>150</v>
      </c>
    </row>
    <row r="54" spans="9:85" x14ac:dyDescent="0.25">
      <c r="I54" s="175">
        <v>3.8</v>
      </c>
      <c r="J54" s="166"/>
      <c r="K54" s="166"/>
      <c r="L54" s="166"/>
      <c r="M54" s="166"/>
      <c r="N54" s="166"/>
      <c r="O54" s="166"/>
      <c r="P54" s="166"/>
      <c r="Q54" s="166"/>
      <c r="R54" s="166"/>
      <c r="S54" s="112"/>
      <c r="T54" s="112"/>
      <c r="U54" s="112"/>
      <c r="V54" s="104"/>
      <c r="W54" s="104"/>
      <c r="X54" s="104" t="s">
        <v>149</v>
      </c>
      <c r="Y54" s="208" t="s">
        <v>149</v>
      </c>
      <c r="Z54" s="129" t="s">
        <v>149</v>
      </c>
      <c r="AA54" s="129" t="s">
        <v>149</v>
      </c>
      <c r="AB54" s="129" t="s">
        <v>149</v>
      </c>
      <c r="AC54" s="129" t="s">
        <v>149</v>
      </c>
      <c r="AD54" s="129" t="s">
        <v>149</v>
      </c>
      <c r="AE54" s="129" t="s">
        <v>149</v>
      </c>
      <c r="AF54" s="129" t="s">
        <v>149</v>
      </c>
      <c r="AG54" s="129" t="s">
        <v>149</v>
      </c>
      <c r="AH54" s="129" t="s">
        <v>149</v>
      </c>
      <c r="AI54" s="129" t="s">
        <v>150</v>
      </c>
      <c r="AJ54" s="129" t="s">
        <v>150</v>
      </c>
      <c r="AK54" s="311"/>
      <c r="AL54" s="299"/>
      <c r="AM54" s="299"/>
      <c r="AN54" s="300"/>
      <c r="AO54" s="300"/>
      <c r="AP54" s="300"/>
      <c r="AQ54" s="300"/>
      <c r="AR54" s="300"/>
      <c r="AS54" s="300"/>
      <c r="AT54" s="301"/>
      <c r="AV54" s="175">
        <v>3.8</v>
      </c>
      <c r="AW54" s="166"/>
      <c r="AX54" s="166"/>
      <c r="AY54" s="166"/>
      <c r="AZ54" s="166"/>
      <c r="BA54" s="166"/>
      <c r="BB54" s="166"/>
      <c r="BC54" s="166"/>
      <c r="BD54" s="166"/>
      <c r="BE54" s="166"/>
      <c r="BF54" s="112"/>
      <c r="BG54" s="112"/>
      <c r="BH54" s="112"/>
      <c r="BI54" s="104"/>
      <c r="BJ54" s="104"/>
      <c r="BK54" s="104" t="s">
        <v>149</v>
      </c>
      <c r="BL54" s="208" t="s">
        <v>149</v>
      </c>
      <c r="BM54" s="129" t="s">
        <v>149</v>
      </c>
      <c r="BN54" s="129" t="s">
        <v>149</v>
      </c>
      <c r="BO54" s="129" t="s">
        <v>149</v>
      </c>
      <c r="BP54" s="129" t="s">
        <v>149</v>
      </c>
      <c r="BQ54" s="129" t="s">
        <v>149</v>
      </c>
      <c r="BR54" s="129" t="s">
        <v>149</v>
      </c>
      <c r="BS54" s="129" t="s">
        <v>149</v>
      </c>
      <c r="BT54" s="129" t="s">
        <v>149</v>
      </c>
      <c r="BU54" s="129" t="s">
        <v>149</v>
      </c>
      <c r="BV54" s="129" t="s">
        <v>150</v>
      </c>
      <c r="BW54" s="129" t="s">
        <v>150</v>
      </c>
      <c r="BX54" s="129" t="s">
        <v>150</v>
      </c>
      <c r="BY54" s="129" t="s">
        <v>150</v>
      </c>
      <c r="BZ54" s="209" t="s">
        <v>150</v>
      </c>
      <c r="CA54" s="117" t="s">
        <v>150</v>
      </c>
      <c r="CB54" s="104" t="s">
        <v>150</v>
      </c>
      <c r="CC54" s="107" t="s">
        <v>150</v>
      </c>
      <c r="CD54" s="107" t="s">
        <v>150</v>
      </c>
      <c r="CE54" s="107" t="s">
        <v>150</v>
      </c>
      <c r="CF54" s="107" t="s">
        <v>150</v>
      </c>
      <c r="CG54" s="106" t="s">
        <v>150</v>
      </c>
    </row>
    <row r="55" spans="9:85" x14ac:dyDescent="0.25">
      <c r="I55" s="175">
        <v>4</v>
      </c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12"/>
      <c r="U55" s="112"/>
      <c r="V55" s="104"/>
      <c r="W55" s="104" t="s">
        <v>149</v>
      </c>
      <c r="X55" s="104" t="s">
        <v>149</v>
      </c>
      <c r="Y55" s="208" t="s">
        <v>149</v>
      </c>
      <c r="Z55" s="129" t="s">
        <v>149</v>
      </c>
      <c r="AA55" s="129" t="s">
        <v>149</v>
      </c>
      <c r="AB55" s="129" t="s">
        <v>149</v>
      </c>
      <c r="AC55" s="129" t="s">
        <v>149</v>
      </c>
      <c r="AD55" s="129" t="s">
        <v>149</v>
      </c>
      <c r="AE55" s="129" t="s">
        <v>149</v>
      </c>
      <c r="AF55" s="129" t="s">
        <v>149</v>
      </c>
      <c r="AG55" s="129" t="s">
        <v>149</v>
      </c>
      <c r="AH55" s="129" t="s">
        <v>150</v>
      </c>
      <c r="AI55" s="129" t="s">
        <v>150</v>
      </c>
      <c r="AJ55" s="129" t="s">
        <v>150</v>
      </c>
      <c r="AK55" s="311"/>
      <c r="AL55" s="299"/>
      <c r="AM55" s="299"/>
      <c r="AN55" s="300"/>
      <c r="AO55" s="300"/>
      <c r="AP55" s="300"/>
      <c r="AQ55" s="300"/>
      <c r="AR55" s="300"/>
      <c r="AS55" s="300"/>
      <c r="AT55" s="301"/>
      <c r="AV55" s="175">
        <v>4</v>
      </c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12"/>
      <c r="BH55" s="112"/>
      <c r="BI55" s="104"/>
      <c r="BJ55" s="104" t="s">
        <v>149</v>
      </c>
      <c r="BK55" s="104" t="s">
        <v>149</v>
      </c>
      <c r="BL55" s="208" t="s">
        <v>149</v>
      </c>
      <c r="BM55" s="129" t="s">
        <v>149</v>
      </c>
      <c r="BN55" s="129" t="s">
        <v>149</v>
      </c>
      <c r="BO55" s="129" t="s">
        <v>149</v>
      </c>
      <c r="BP55" s="129" t="s">
        <v>149</v>
      </c>
      <c r="BQ55" s="129" t="s">
        <v>149</v>
      </c>
      <c r="BR55" s="129" t="s">
        <v>149</v>
      </c>
      <c r="BS55" s="129" t="s">
        <v>149</v>
      </c>
      <c r="BT55" s="129" t="s">
        <v>149</v>
      </c>
      <c r="BU55" s="129" t="s">
        <v>150</v>
      </c>
      <c r="BV55" s="129" t="s">
        <v>150</v>
      </c>
      <c r="BW55" s="129" t="s">
        <v>150</v>
      </c>
      <c r="BX55" s="129" t="s">
        <v>150</v>
      </c>
      <c r="BY55" s="129" t="s">
        <v>150</v>
      </c>
      <c r="BZ55" s="209" t="s">
        <v>150</v>
      </c>
      <c r="CA55" s="117" t="s">
        <v>150</v>
      </c>
      <c r="CB55" s="104" t="s">
        <v>150</v>
      </c>
      <c r="CC55" s="107" t="s">
        <v>150</v>
      </c>
      <c r="CD55" s="107" t="s">
        <v>150</v>
      </c>
      <c r="CE55" s="107" t="s">
        <v>150</v>
      </c>
      <c r="CF55" s="107" t="s">
        <v>150</v>
      </c>
      <c r="CG55" s="106" t="s">
        <v>150</v>
      </c>
    </row>
    <row r="56" spans="9:85" x14ac:dyDescent="0.25">
      <c r="I56" s="175">
        <v>4.2</v>
      </c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12"/>
      <c r="U56" s="112"/>
      <c r="V56" s="104"/>
      <c r="W56" s="104" t="s">
        <v>149</v>
      </c>
      <c r="X56" s="104" t="s">
        <v>149</v>
      </c>
      <c r="Y56" s="208" t="s">
        <v>149</v>
      </c>
      <c r="Z56" s="129" t="s">
        <v>149</v>
      </c>
      <c r="AA56" s="129" t="s">
        <v>149</v>
      </c>
      <c r="AB56" s="129" t="s">
        <v>149</v>
      </c>
      <c r="AC56" s="129" t="s">
        <v>149</v>
      </c>
      <c r="AD56" s="129" t="s">
        <v>149</v>
      </c>
      <c r="AE56" s="129" t="s">
        <v>149</v>
      </c>
      <c r="AF56" s="129" t="s">
        <v>149</v>
      </c>
      <c r="AG56" s="129" t="s">
        <v>150</v>
      </c>
      <c r="AH56" s="129" t="s">
        <v>150</v>
      </c>
      <c r="AI56" s="129" t="s">
        <v>150</v>
      </c>
      <c r="AJ56" s="129" t="s">
        <v>150</v>
      </c>
      <c r="AK56" s="311"/>
      <c r="AL56" s="299"/>
      <c r="AM56" s="299"/>
      <c r="AN56" s="300"/>
      <c r="AO56" s="300"/>
      <c r="AP56" s="300"/>
      <c r="AQ56" s="300"/>
      <c r="AR56" s="300"/>
      <c r="AS56" s="300"/>
      <c r="AT56" s="301"/>
      <c r="AV56" s="175">
        <v>4.2</v>
      </c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12"/>
      <c r="BH56" s="112"/>
      <c r="BI56" s="104"/>
      <c r="BJ56" s="104" t="s">
        <v>149</v>
      </c>
      <c r="BK56" s="104" t="s">
        <v>149</v>
      </c>
      <c r="BL56" s="208" t="s">
        <v>149</v>
      </c>
      <c r="BM56" s="129" t="s">
        <v>149</v>
      </c>
      <c r="BN56" s="129" t="s">
        <v>149</v>
      </c>
      <c r="BO56" s="129" t="s">
        <v>149</v>
      </c>
      <c r="BP56" s="129" t="s">
        <v>149</v>
      </c>
      <c r="BQ56" s="129" t="s">
        <v>149</v>
      </c>
      <c r="BR56" s="129" t="s">
        <v>149</v>
      </c>
      <c r="BS56" s="129" t="s">
        <v>149</v>
      </c>
      <c r="BT56" s="129" t="s">
        <v>150</v>
      </c>
      <c r="BU56" s="129" t="s">
        <v>150</v>
      </c>
      <c r="BV56" s="129" t="s">
        <v>150</v>
      </c>
      <c r="BW56" s="129" t="s">
        <v>150</v>
      </c>
      <c r="BX56" s="129" t="s">
        <v>150</v>
      </c>
      <c r="BY56" s="129" t="s">
        <v>150</v>
      </c>
      <c r="BZ56" s="209" t="s">
        <v>150</v>
      </c>
      <c r="CA56" s="117" t="s">
        <v>150</v>
      </c>
      <c r="CB56" s="107" t="s">
        <v>150</v>
      </c>
      <c r="CC56" s="107" t="s">
        <v>150</v>
      </c>
      <c r="CD56" s="107" t="s">
        <v>150</v>
      </c>
      <c r="CE56" s="107" t="s">
        <v>150</v>
      </c>
      <c r="CF56" s="107" t="s">
        <v>150</v>
      </c>
      <c r="CG56" s="106" t="s">
        <v>150</v>
      </c>
    </row>
    <row r="57" spans="9:85" x14ac:dyDescent="0.25">
      <c r="I57" s="175">
        <v>4.4000000000000004</v>
      </c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12"/>
      <c r="V57" s="104" t="s">
        <v>149</v>
      </c>
      <c r="W57" s="104" t="s">
        <v>149</v>
      </c>
      <c r="X57" s="104" t="s">
        <v>149</v>
      </c>
      <c r="Y57" s="208" t="s">
        <v>149</v>
      </c>
      <c r="Z57" s="129" t="s">
        <v>149</v>
      </c>
      <c r="AA57" s="129" t="s">
        <v>149</v>
      </c>
      <c r="AB57" s="129" t="s">
        <v>149</v>
      </c>
      <c r="AC57" s="129" t="s">
        <v>149</v>
      </c>
      <c r="AD57" s="129" t="s">
        <v>149</v>
      </c>
      <c r="AE57" s="129" t="s">
        <v>149</v>
      </c>
      <c r="AF57" s="129" t="s">
        <v>149</v>
      </c>
      <c r="AG57" s="129" t="s">
        <v>150</v>
      </c>
      <c r="AH57" s="129" t="s">
        <v>150</v>
      </c>
      <c r="AI57" s="129" t="s">
        <v>150</v>
      </c>
      <c r="AJ57" s="129" t="s">
        <v>150</v>
      </c>
      <c r="AK57" s="311"/>
      <c r="AL57" s="299"/>
      <c r="AM57" s="299"/>
      <c r="AN57" s="300"/>
      <c r="AO57" s="300"/>
      <c r="AP57" s="300"/>
      <c r="AQ57" s="300"/>
      <c r="AR57" s="300"/>
      <c r="AS57" s="300"/>
      <c r="AT57" s="301"/>
      <c r="AV57" s="175">
        <v>4.4000000000000004</v>
      </c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12"/>
      <c r="BI57" s="104" t="s">
        <v>149</v>
      </c>
      <c r="BJ57" s="104" t="s">
        <v>149</v>
      </c>
      <c r="BK57" s="104" t="s">
        <v>149</v>
      </c>
      <c r="BL57" s="208" t="s">
        <v>149</v>
      </c>
      <c r="BM57" s="129" t="s">
        <v>149</v>
      </c>
      <c r="BN57" s="129" t="s">
        <v>149</v>
      </c>
      <c r="BO57" s="129" t="s">
        <v>149</v>
      </c>
      <c r="BP57" s="129" t="s">
        <v>149</v>
      </c>
      <c r="BQ57" s="129" t="s">
        <v>149</v>
      </c>
      <c r="BR57" s="129" t="s">
        <v>149</v>
      </c>
      <c r="BS57" s="129" t="s">
        <v>149</v>
      </c>
      <c r="BT57" s="129" t="s">
        <v>150</v>
      </c>
      <c r="BU57" s="129" t="s">
        <v>150</v>
      </c>
      <c r="BV57" s="129" t="s">
        <v>150</v>
      </c>
      <c r="BW57" s="129" t="s">
        <v>150</v>
      </c>
      <c r="BX57" s="129" t="s">
        <v>150</v>
      </c>
      <c r="BY57" s="129" t="s">
        <v>150</v>
      </c>
      <c r="BZ57" s="209" t="s">
        <v>150</v>
      </c>
      <c r="CA57" s="117" t="s">
        <v>150</v>
      </c>
      <c r="CB57" s="107" t="s">
        <v>150</v>
      </c>
      <c r="CC57" s="107" t="s">
        <v>150</v>
      </c>
      <c r="CD57" s="107" t="s">
        <v>150</v>
      </c>
      <c r="CE57" s="107" t="s">
        <v>150</v>
      </c>
      <c r="CF57" s="107" t="s">
        <v>150</v>
      </c>
      <c r="CG57" s="106" t="s">
        <v>150</v>
      </c>
    </row>
    <row r="58" spans="9:85" ht="15.75" thickBot="1" x14ac:dyDescent="0.3">
      <c r="I58" s="175">
        <v>4.5</v>
      </c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12"/>
      <c r="V58" s="104" t="s">
        <v>149</v>
      </c>
      <c r="W58" s="104" t="s">
        <v>149</v>
      </c>
      <c r="X58" s="104" t="s">
        <v>149</v>
      </c>
      <c r="Y58" s="208" t="s">
        <v>149</v>
      </c>
      <c r="Z58" s="129" t="s">
        <v>149</v>
      </c>
      <c r="AA58" s="129" t="s">
        <v>149</v>
      </c>
      <c r="AB58" s="129" t="s">
        <v>149</v>
      </c>
      <c r="AC58" s="129" t="s">
        <v>149</v>
      </c>
      <c r="AD58" s="129" t="s">
        <v>149</v>
      </c>
      <c r="AE58" s="129" t="s">
        <v>149</v>
      </c>
      <c r="AF58" s="129" t="s">
        <v>150</v>
      </c>
      <c r="AG58" s="129" t="s">
        <v>150</v>
      </c>
      <c r="AH58" s="129" t="s">
        <v>150</v>
      </c>
      <c r="AI58" s="129" t="s">
        <v>150</v>
      </c>
      <c r="AJ58" s="129" t="s">
        <v>150</v>
      </c>
      <c r="AK58" s="311"/>
      <c r="AL58" s="299"/>
      <c r="AM58" s="299"/>
      <c r="AN58" s="300"/>
      <c r="AO58" s="300"/>
      <c r="AP58" s="300"/>
      <c r="AQ58" s="300"/>
      <c r="AR58" s="300"/>
      <c r="AS58" s="300"/>
      <c r="AT58" s="301"/>
      <c r="AV58" s="176">
        <v>4.5</v>
      </c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9"/>
      <c r="BI58" s="118" t="s">
        <v>149</v>
      </c>
      <c r="BJ58" s="118" t="s">
        <v>149</v>
      </c>
      <c r="BK58" s="118" t="s">
        <v>149</v>
      </c>
      <c r="BL58" s="210" t="s">
        <v>149</v>
      </c>
      <c r="BM58" s="132" t="s">
        <v>149</v>
      </c>
      <c r="BN58" s="132" t="s">
        <v>149</v>
      </c>
      <c r="BO58" s="132" t="s">
        <v>149</v>
      </c>
      <c r="BP58" s="132" t="s">
        <v>149</v>
      </c>
      <c r="BQ58" s="132" t="s">
        <v>149</v>
      </c>
      <c r="BR58" s="132" t="s">
        <v>149</v>
      </c>
      <c r="BS58" s="132" t="s">
        <v>150</v>
      </c>
      <c r="BT58" s="132" t="s">
        <v>150</v>
      </c>
      <c r="BU58" s="132" t="s">
        <v>150</v>
      </c>
      <c r="BV58" s="132" t="s">
        <v>150</v>
      </c>
      <c r="BW58" s="132" t="s">
        <v>150</v>
      </c>
      <c r="BX58" s="132" t="s">
        <v>150</v>
      </c>
      <c r="BY58" s="132" t="s">
        <v>150</v>
      </c>
      <c r="BZ58" s="211" t="s">
        <v>150</v>
      </c>
      <c r="CA58" s="124" t="s">
        <v>150</v>
      </c>
      <c r="CB58" s="109" t="s">
        <v>150</v>
      </c>
      <c r="CC58" s="109" t="s">
        <v>150</v>
      </c>
      <c r="CD58" s="109" t="s">
        <v>150</v>
      </c>
      <c r="CE58" s="109" t="s">
        <v>150</v>
      </c>
      <c r="CF58" s="109" t="s">
        <v>150</v>
      </c>
      <c r="CG58" s="110" t="s">
        <v>150</v>
      </c>
    </row>
    <row r="59" spans="9:85" x14ac:dyDescent="0.25">
      <c r="I59" s="172">
        <v>4.5999999999999996</v>
      </c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04" t="s">
        <v>149</v>
      </c>
      <c r="W59" s="104" t="s">
        <v>149</v>
      </c>
      <c r="X59" s="104" t="s">
        <v>149</v>
      </c>
      <c r="Y59" s="208" t="s">
        <v>149</v>
      </c>
      <c r="Z59" s="129" t="s">
        <v>149</v>
      </c>
      <c r="AA59" s="129" t="s">
        <v>149</v>
      </c>
      <c r="AB59" s="129" t="s">
        <v>149</v>
      </c>
      <c r="AC59" s="129" t="s">
        <v>149</v>
      </c>
      <c r="AD59" s="129" t="s">
        <v>149</v>
      </c>
      <c r="AE59" s="129" t="s">
        <v>149</v>
      </c>
      <c r="AF59" s="129" t="s">
        <v>150</v>
      </c>
      <c r="AG59" s="129" t="s">
        <v>150</v>
      </c>
      <c r="AH59" s="129" t="s">
        <v>150</v>
      </c>
      <c r="AI59" s="129" t="s">
        <v>150</v>
      </c>
      <c r="AJ59" s="129" t="s">
        <v>150</v>
      </c>
      <c r="AK59" s="311"/>
      <c r="AL59" s="299"/>
      <c r="AM59" s="299"/>
      <c r="AN59" s="300"/>
      <c r="AO59" s="300"/>
      <c r="AP59" s="300"/>
      <c r="AQ59" s="300"/>
      <c r="AR59" s="300"/>
      <c r="AS59" s="300"/>
      <c r="AT59" s="301"/>
      <c r="AV59" s="170">
        <v>4.5999999999999996</v>
      </c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19" t="s">
        <v>149</v>
      </c>
      <c r="BJ59" s="119" t="s">
        <v>149</v>
      </c>
      <c r="BK59" s="119" t="s">
        <v>149</v>
      </c>
      <c r="BL59" s="212" t="s">
        <v>149</v>
      </c>
      <c r="BM59" s="135" t="s">
        <v>149</v>
      </c>
      <c r="BN59" s="135" t="s">
        <v>149</v>
      </c>
      <c r="BO59" s="135" t="s">
        <v>149</v>
      </c>
      <c r="BP59" s="135" t="s">
        <v>149</v>
      </c>
      <c r="BQ59" s="135" t="s">
        <v>149</v>
      </c>
      <c r="BR59" s="135" t="s">
        <v>149</v>
      </c>
      <c r="BS59" s="135" t="s">
        <v>150</v>
      </c>
      <c r="BT59" s="135" t="s">
        <v>150</v>
      </c>
      <c r="BU59" s="135" t="s">
        <v>150</v>
      </c>
      <c r="BV59" s="135" t="s">
        <v>150</v>
      </c>
      <c r="BW59" s="135" t="s">
        <v>150</v>
      </c>
      <c r="BX59" s="135" t="s">
        <v>150</v>
      </c>
      <c r="BY59" s="135" t="s">
        <v>150</v>
      </c>
      <c r="BZ59" s="212" t="s">
        <v>150</v>
      </c>
      <c r="CA59" s="119" t="s">
        <v>150</v>
      </c>
      <c r="CB59" s="126" t="s">
        <v>150</v>
      </c>
      <c r="CC59" s="126" t="s">
        <v>150</v>
      </c>
      <c r="CD59" s="126" t="s">
        <v>150</v>
      </c>
      <c r="CE59" s="126" t="s">
        <v>150</v>
      </c>
      <c r="CF59" s="126" t="s">
        <v>150</v>
      </c>
      <c r="CG59" s="127" t="s">
        <v>150</v>
      </c>
    </row>
    <row r="60" spans="9:85" x14ac:dyDescent="0.25">
      <c r="I60" s="172">
        <v>4.8</v>
      </c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 t="s">
        <v>149</v>
      </c>
      <c r="V60" s="104" t="s">
        <v>149</v>
      </c>
      <c r="W60" s="104" t="s">
        <v>149</v>
      </c>
      <c r="X60" s="104" t="s">
        <v>149</v>
      </c>
      <c r="Y60" s="208" t="s">
        <v>149</v>
      </c>
      <c r="Z60" s="129" t="s">
        <v>149</v>
      </c>
      <c r="AA60" s="129" t="s">
        <v>149</v>
      </c>
      <c r="AB60" s="129" t="s">
        <v>149</v>
      </c>
      <c r="AC60" s="129" t="s">
        <v>149</v>
      </c>
      <c r="AD60" s="129" t="s">
        <v>149</v>
      </c>
      <c r="AE60" s="129" t="s">
        <v>150</v>
      </c>
      <c r="AF60" s="129" t="s">
        <v>150</v>
      </c>
      <c r="AG60" s="129" t="s">
        <v>150</v>
      </c>
      <c r="AH60" s="129" t="s">
        <v>150</v>
      </c>
      <c r="AI60" s="129" t="s">
        <v>150</v>
      </c>
      <c r="AJ60" s="129" t="s">
        <v>150</v>
      </c>
      <c r="AK60" s="311"/>
      <c r="AL60" s="299"/>
      <c r="AM60" s="299"/>
      <c r="AN60" s="300"/>
      <c r="AO60" s="300"/>
      <c r="AP60" s="300"/>
      <c r="AQ60" s="300"/>
      <c r="AR60" s="300"/>
      <c r="AS60" s="300"/>
      <c r="AT60" s="301"/>
      <c r="AV60" s="172">
        <v>4.8</v>
      </c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 t="s">
        <v>149</v>
      </c>
      <c r="BI60" s="104" t="s">
        <v>149</v>
      </c>
      <c r="BJ60" s="104" t="s">
        <v>149</v>
      </c>
      <c r="BK60" s="104" t="s">
        <v>149</v>
      </c>
      <c r="BL60" s="208" t="s">
        <v>149</v>
      </c>
      <c r="BM60" s="129" t="s">
        <v>149</v>
      </c>
      <c r="BN60" s="129" t="s">
        <v>149</v>
      </c>
      <c r="BO60" s="129" t="s">
        <v>149</v>
      </c>
      <c r="BP60" s="129" t="s">
        <v>149</v>
      </c>
      <c r="BQ60" s="129" t="s">
        <v>149</v>
      </c>
      <c r="BR60" s="129" t="s">
        <v>150</v>
      </c>
      <c r="BS60" s="129" t="s">
        <v>150</v>
      </c>
      <c r="BT60" s="129" t="s">
        <v>150</v>
      </c>
      <c r="BU60" s="129" t="s">
        <v>150</v>
      </c>
      <c r="BV60" s="129" t="s">
        <v>150</v>
      </c>
      <c r="BW60" s="129" t="s">
        <v>150</v>
      </c>
      <c r="BX60" s="129" t="s">
        <v>150</v>
      </c>
      <c r="BY60" s="129" t="s">
        <v>150</v>
      </c>
      <c r="BZ60" s="208" t="s">
        <v>150</v>
      </c>
      <c r="CA60" s="104" t="s">
        <v>150</v>
      </c>
      <c r="CB60" s="107" t="s">
        <v>150</v>
      </c>
      <c r="CC60" s="107" t="s">
        <v>150</v>
      </c>
      <c r="CD60" s="107" t="s">
        <v>150</v>
      </c>
      <c r="CE60" s="107" t="s">
        <v>150</v>
      </c>
      <c r="CF60" s="107" t="s">
        <v>150</v>
      </c>
      <c r="CG60" s="106" t="s">
        <v>150</v>
      </c>
    </row>
    <row r="61" spans="9:85" x14ac:dyDescent="0.25">
      <c r="I61" s="172">
        <v>5</v>
      </c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 t="s">
        <v>149</v>
      </c>
      <c r="V61" s="107" t="s">
        <v>149</v>
      </c>
      <c r="W61" s="104" t="s">
        <v>149</v>
      </c>
      <c r="X61" s="104" t="s">
        <v>149</v>
      </c>
      <c r="Y61" s="208" t="s">
        <v>149</v>
      </c>
      <c r="Z61" s="129" t="s">
        <v>149</v>
      </c>
      <c r="AA61" s="129" t="s">
        <v>149</v>
      </c>
      <c r="AB61" s="129" t="s">
        <v>149</v>
      </c>
      <c r="AC61" s="129" t="s">
        <v>149</v>
      </c>
      <c r="AD61" s="129" t="s">
        <v>150</v>
      </c>
      <c r="AE61" s="129" t="s">
        <v>150</v>
      </c>
      <c r="AF61" s="129" t="s">
        <v>150</v>
      </c>
      <c r="AG61" s="129" t="s">
        <v>150</v>
      </c>
      <c r="AH61" s="129" t="s">
        <v>150</v>
      </c>
      <c r="AI61" s="129" t="s">
        <v>150</v>
      </c>
      <c r="AJ61" s="129" t="s">
        <v>150</v>
      </c>
      <c r="AK61" s="311"/>
      <c r="AL61" s="299"/>
      <c r="AM61" s="299"/>
      <c r="AN61" s="300"/>
      <c r="AO61" s="300"/>
      <c r="AP61" s="300"/>
      <c r="AQ61" s="300"/>
      <c r="AR61" s="300"/>
      <c r="AS61" s="300"/>
      <c r="AT61" s="301"/>
      <c r="AV61" s="172">
        <v>5</v>
      </c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 t="s">
        <v>149</v>
      </c>
      <c r="BI61" s="107" t="s">
        <v>149</v>
      </c>
      <c r="BJ61" s="104" t="s">
        <v>149</v>
      </c>
      <c r="BK61" s="104" t="s">
        <v>149</v>
      </c>
      <c r="BL61" s="208" t="s">
        <v>149</v>
      </c>
      <c r="BM61" s="129" t="s">
        <v>149</v>
      </c>
      <c r="BN61" s="129" t="s">
        <v>149</v>
      </c>
      <c r="BO61" s="129" t="s">
        <v>149</v>
      </c>
      <c r="BP61" s="129" t="s">
        <v>149</v>
      </c>
      <c r="BQ61" s="129" t="s">
        <v>150</v>
      </c>
      <c r="BR61" s="129" t="s">
        <v>150</v>
      </c>
      <c r="BS61" s="129" t="s">
        <v>150</v>
      </c>
      <c r="BT61" s="129" t="s">
        <v>150</v>
      </c>
      <c r="BU61" s="129" t="s">
        <v>150</v>
      </c>
      <c r="BV61" s="129" t="s">
        <v>150</v>
      </c>
      <c r="BW61" s="129" t="s">
        <v>150</v>
      </c>
      <c r="BX61" s="129" t="s">
        <v>150</v>
      </c>
      <c r="BY61" s="129" t="s">
        <v>150</v>
      </c>
      <c r="BZ61" s="208" t="s">
        <v>150</v>
      </c>
      <c r="CA61" s="107" t="s">
        <v>150</v>
      </c>
      <c r="CB61" s="107" t="s">
        <v>150</v>
      </c>
      <c r="CC61" s="107" t="s">
        <v>150</v>
      </c>
      <c r="CD61" s="107" t="s">
        <v>150</v>
      </c>
      <c r="CE61" s="107" t="s">
        <v>150</v>
      </c>
      <c r="CF61" s="107" t="s">
        <v>150</v>
      </c>
      <c r="CG61" s="106" t="s">
        <v>150</v>
      </c>
    </row>
    <row r="62" spans="9:85" x14ac:dyDescent="0.25">
      <c r="I62" s="172">
        <v>5.2</v>
      </c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 t="s">
        <v>149</v>
      </c>
      <c r="U62" s="166" t="s">
        <v>149</v>
      </c>
      <c r="V62" s="107" t="s">
        <v>149</v>
      </c>
      <c r="W62" s="107" t="s">
        <v>149</v>
      </c>
      <c r="X62" s="104" t="s">
        <v>149</v>
      </c>
      <c r="Y62" s="208" t="s">
        <v>149</v>
      </c>
      <c r="Z62" s="129" t="s">
        <v>149</v>
      </c>
      <c r="AA62" s="129" t="s">
        <v>149</v>
      </c>
      <c r="AB62" s="129" t="s">
        <v>149</v>
      </c>
      <c r="AC62" s="129" t="s">
        <v>149</v>
      </c>
      <c r="AD62" s="129" t="s">
        <v>150</v>
      </c>
      <c r="AE62" s="129" t="s">
        <v>150</v>
      </c>
      <c r="AF62" s="129" t="s">
        <v>150</v>
      </c>
      <c r="AG62" s="129" t="s">
        <v>150</v>
      </c>
      <c r="AH62" s="129" t="s">
        <v>150</v>
      </c>
      <c r="AI62" s="129" t="s">
        <v>150</v>
      </c>
      <c r="AJ62" s="129" t="s">
        <v>150</v>
      </c>
      <c r="AK62" s="311"/>
      <c r="AL62" s="299"/>
      <c r="AM62" s="299"/>
      <c r="AN62" s="300"/>
      <c r="AO62" s="300"/>
      <c r="AP62" s="300"/>
      <c r="AQ62" s="300"/>
      <c r="AR62" s="300"/>
      <c r="AS62" s="300"/>
      <c r="AT62" s="301"/>
      <c r="AV62" s="172">
        <v>5.2</v>
      </c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 t="s">
        <v>149</v>
      </c>
      <c r="BH62" s="166" t="s">
        <v>149</v>
      </c>
      <c r="BI62" s="107" t="s">
        <v>149</v>
      </c>
      <c r="BJ62" s="107" t="s">
        <v>149</v>
      </c>
      <c r="BK62" s="104" t="s">
        <v>149</v>
      </c>
      <c r="BL62" s="208" t="s">
        <v>149</v>
      </c>
      <c r="BM62" s="129" t="s">
        <v>149</v>
      </c>
      <c r="BN62" s="129" t="s">
        <v>149</v>
      </c>
      <c r="BO62" s="129" t="s">
        <v>149</v>
      </c>
      <c r="BP62" s="129" t="s">
        <v>149</v>
      </c>
      <c r="BQ62" s="129" t="s">
        <v>150</v>
      </c>
      <c r="BR62" s="129" t="s">
        <v>150</v>
      </c>
      <c r="BS62" s="129" t="s">
        <v>150</v>
      </c>
      <c r="BT62" s="129" t="s">
        <v>150</v>
      </c>
      <c r="BU62" s="129" t="s">
        <v>150</v>
      </c>
      <c r="BV62" s="129" t="s">
        <v>150</v>
      </c>
      <c r="BW62" s="129" t="s">
        <v>150</v>
      </c>
      <c r="BX62" s="129" t="s">
        <v>150</v>
      </c>
      <c r="BY62" s="129" t="s">
        <v>150</v>
      </c>
      <c r="BZ62" s="208" t="s">
        <v>150</v>
      </c>
      <c r="CA62" s="336" t="s">
        <v>150</v>
      </c>
      <c r="CB62" s="107" t="s">
        <v>150</v>
      </c>
      <c r="CC62" s="107" t="s">
        <v>150</v>
      </c>
      <c r="CD62" s="107" t="s">
        <v>150</v>
      </c>
      <c r="CE62" s="107" t="s">
        <v>150</v>
      </c>
      <c r="CF62" s="107" t="s">
        <v>150</v>
      </c>
      <c r="CG62" s="106" t="s">
        <v>150</v>
      </c>
    </row>
    <row r="63" spans="9:85" x14ac:dyDescent="0.25">
      <c r="I63" s="172">
        <v>5.4</v>
      </c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 t="s">
        <v>149</v>
      </c>
      <c r="U63" s="166" t="s">
        <v>149</v>
      </c>
      <c r="V63" s="107" t="s">
        <v>149</v>
      </c>
      <c r="W63" s="107" t="s">
        <v>149</v>
      </c>
      <c r="X63" s="104" t="s">
        <v>149</v>
      </c>
      <c r="Y63" s="208" t="s">
        <v>149</v>
      </c>
      <c r="Z63" s="129" t="s">
        <v>149</v>
      </c>
      <c r="AA63" s="129" t="s">
        <v>149</v>
      </c>
      <c r="AB63" s="129" t="s">
        <v>149</v>
      </c>
      <c r="AC63" s="129" t="s">
        <v>150</v>
      </c>
      <c r="AD63" s="129" t="s">
        <v>150</v>
      </c>
      <c r="AE63" s="129" t="s">
        <v>150</v>
      </c>
      <c r="AF63" s="129" t="s">
        <v>150</v>
      </c>
      <c r="AG63" s="129" t="s">
        <v>150</v>
      </c>
      <c r="AH63" s="129" t="s">
        <v>150</v>
      </c>
      <c r="AI63" s="129" t="s">
        <v>150</v>
      </c>
      <c r="AJ63" s="129" t="s">
        <v>150</v>
      </c>
      <c r="AK63" s="334"/>
      <c r="AL63" s="335"/>
      <c r="AM63" s="299"/>
      <c r="AN63" s="300"/>
      <c r="AO63" s="300"/>
      <c r="AP63" s="300"/>
      <c r="AQ63" s="300"/>
      <c r="AR63" s="300"/>
      <c r="AS63" s="300"/>
      <c r="AT63" s="301"/>
      <c r="AV63" s="172">
        <v>5.4</v>
      </c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 t="s">
        <v>149</v>
      </c>
      <c r="BH63" s="166" t="s">
        <v>149</v>
      </c>
      <c r="BI63" s="107" t="s">
        <v>149</v>
      </c>
      <c r="BJ63" s="107" t="s">
        <v>149</v>
      </c>
      <c r="BK63" s="104" t="s">
        <v>149</v>
      </c>
      <c r="BL63" s="208" t="s">
        <v>149</v>
      </c>
      <c r="BM63" s="129" t="s">
        <v>149</v>
      </c>
      <c r="BN63" s="129" t="s">
        <v>149</v>
      </c>
      <c r="BO63" s="129" t="s">
        <v>149</v>
      </c>
      <c r="BP63" s="129" t="s">
        <v>150</v>
      </c>
      <c r="BQ63" s="129" t="s">
        <v>150</v>
      </c>
      <c r="BR63" s="129" t="s">
        <v>150</v>
      </c>
      <c r="BS63" s="129" t="s">
        <v>150</v>
      </c>
      <c r="BT63" s="129" t="s">
        <v>150</v>
      </c>
      <c r="BU63" s="129" t="s">
        <v>150</v>
      </c>
      <c r="BV63" s="129" t="s">
        <v>150</v>
      </c>
      <c r="BW63" s="129" t="s">
        <v>150</v>
      </c>
      <c r="BX63" s="129" t="s">
        <v>150</v>
      </c>
      <c r="BY63" s="129" t="s">
        <v>150</v>
      </c>
      <c r="BZ63" s="208" t="s">
        <v>150</v>
      </c>
      <c r="CA63" s="336" t="s">
        <v>150</v>
      </c>
      <c r="CB63" s="107" t="s">
        <v>150</v>
      </c>
      <c r="CC63" s="107" t="s">
        <v>150</v>
      </c>
      <c r="CD63" s="107" t="s">
        <v>150</v>
      </c>
      <c r="CE63" s="107" t="s">
        <v>150</v>
      </c>
      <c r="CF63" s="107" t="s">
        <v>150</v>
      </c>
      <c r="CG63" s="106" t="s">
        <v>150</v>
      </c>
    </row>
    <row r="64" spans="9:85" x14ac:dyDescent="0.25">
      <c r="I64" s="172">
        <v>5.6</v>
      </c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 t="s">
        <v>149</v>
      </c>
      <c r="U64" s="166" t="s">
        <v>149</v>
      </c>
      <c r="V64" s="107" t="s">
        <v>149</v>
      </c>
      <c r="W64" s="107" t="s">
        <v>149</v>
      </c>
      <c r="X64" s="107" t="s">
        <v>149</v>
      </c>
      <c r="Y64" s="208" t="s">
        <v>149</v>
      </c>
      <c r="Z64" s="129" t="s">
        <v>149</v>
      </c>
      <c r="AA64" s="129" t="s">
        <v>149</v>
      </c>
      <c r="AB64" s="129" t="s">
        <v>150</v>
      </c>
      <c r="AC64" s="129" t="s">
        <v>150</v>
      </c>
      <c r="AD64" s="129" t="s">
        <v>150</v>
      </c>
      <c r="AE64" s="129" t="s">
        <v>150</v>
      </c>
      <c r="AF64" s="129" t="s">
        <v>150</v>
      </c>
      <c r="AG64" s="129" t="s">
        <v>150</v>
      </c>
      <c r="AH64" s="129" t="s">
        <v>150</v>
      </c>
      <c r="AI64" s="129" t="s">
        <v>150</v>
      </c>
      <c r="AJ64" s="129" t="s">
        <v>150</v>
      </c>
      <c r="AK64" s="334"/>
      <c r="AL64" s="335"/>
      <c r="AM64" s="299"/>
      <c r="AN64" s="300"/>
      <c r="AO64" s="300"/>
      <c r="AP64" s="300"/>
      <c r="AQ64" s="300"/>
      <c r="AR64" s="300"/>
      <c r="AS64" s="300"/>
      <c r="AT64" s="301"/>
      <c r="AV64" s="172">
        <v>5.6</v>
      </c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 t="s">
        <v>149</v>
      </c>
      <c r="BH64" s="166" t="s">
        <v>149</v>
      </c>
      <c r="BI64" s="107" t="s">
        <v>149</v>
      </c>
      <c r="BJ64" s="107" t="s">
        <v>149</v>
      </c>
      <c r="BK64" s="107" t="s">
        <v>149</v>
      </c>
      <c r="BL64" s="208" t="s">
        <v>149</v>
      </c>
      <c r="BM64" s="129" t="s">
        <v>149</v>
      </c>
      <c r="BN64" s="129" t="s">
        <v>149</v>
      </c>
      <c r="BO64" s="129" t="s">
        <v>150</v>
      </c>
      <c r="BP64" s="129" t="s">
        <v>150</v>
      </c>
      <c r="BQ64" s="129" t="s">
        <v>150</v>
      </c>
      <c r="BR64" s="129" t="s">
        <v>150</v>
      </c>
      <c r="BS64" s="129" t="s">
        <v>150</v>
      </c>
      <c r="BT64" s="129" t="s">
        <v>150</v>
      </c>
      <c r="BU64" s="129" t="s">
        <v>150</v>
      </c>
      <c r="BV64" s="129" t="s">
        <v>150</v>
      </c>
      <c r="BW64" s="129" t="s">
        <v>150</v>
      </c>
      <c r="BX64" s="129" t="s">
        <v>150</v>
      </c>
      <c r="BY64" s="129" t="s">
        <v>150</v>
      </c>
      <c r="BZ64" s="208" t="s">
        <v>150</v>
      </c>
      <c r="CA64" s="336" t="s">
        <v>150</v>
      </c>
      <c r="CB64" s="107" t="s">
        <v>150</v>
      </c>
      <c r="CC64" s="107" t="s">
        <v>150</v>
      </c>
      <c r="CD64" s="107" t="s">
        <v>150</v>
      </c>
      <c r="CE64" s="107" t="s">
        <v>150</v>
      </c>
      <c r="CF64" s="107" t="s">
        <v>150</v>
      </c>
      <c r="CG64" s="106" t="s">
        <v>150</v>
      </c>
    </row>
    <row r="65" spans="9:85" x14ac:dyDescent="0.25">
      <c r="I65" s="172">
        <v>5.8</v>
      </c>
      <c r="J65" s="166"/>
      <c r="K65" s="166"/>
      <c r="L65" s="166"/>
      <c r="M65" s="166"/>
      <c r="N65" s="166"/>
      <c r="O65" s="166"/>
      <c r="P65" s="166"/>
      <c r="Q65" s="166"/>
      <c r="R65" s="166"/>
      <c r="S65" s="166" t="s">
        <v>149</v>
      </c>
      <c r="T65" s="166" t="s">
        <v>149</v>
      </c>
      <c r="U65" s="166" t="s">
        <v>149</v>
      </c>
      <c r="V65" s="107" t="s">
        <v>149</v>
      </c>
      <c r="W65" s="107" t="s">
        <v>149</v>
      </c>
      <c r="X65" s="107" t="s">
        <v>149</v>
      </c>
      <c r="Y65" s="336" t="s">
        <v>149</v>
      </c>
      <c r="Z65" s="129" t="s">
        <v>149</v>
      </c>
      <c r="AA65" s="129" t="s">
        <v>149</v>
      </c>
      <c r="AB65" s="129" t="s">
        <v>150</v>
      </c>
      <c r="AC65" s="129" t="s">
        <v>150</v>
      </c>
      <c r="AD65" s="129" t="s">
        <v>150</v>
      </c>
      <c r="AE65" s="129" t="s">
        <v>150</v>
      </c>
      <c r="AF65" s="129" t="s">
        <v>150</v>
      </c>
      <c r="AG65" s="129" t="s">
        <v>150</v>
      </c>
      <c r="AH65" s="129" t="s">
        <v>150</v>
      </c>
      <c r="AI65" s="129" t="s">
        <v>150</v>
      </c>
      <c r="AJ65" s="129" t="s">
        <v>150</v>
      </c>
      <c r="AK65" s="334"/>
      <c r="AL65" s="335"/>
      <c r="AM65" s="299"/>
      <c r="AN65" s="300"/>
      <c r="AO65" s="300"/>
      <c r="AP65" s="300"/>
      <c r="AQ65" s="300"/>
      <c r="AR65" s="300"/>
      <c r="AS65" s="300"/>
      <c r="AT65" s="301"/>
      <c r="AV65" s="172">
        <v>5.8</v>
      </c>
      <c r="AW65" s="166"/>
      <c r="AX65" s="166"/>
      <c r="AY65" s="166"/>
      <c r="AZ65" s="166"/>
      <c r="BA65" s="166"/>
      <c r="BB65" s="166"/>
      <c r="BC65" s="166"/>
      <c r="BD65" s="166"/>
      <c r="BE65" s="166"/>
      <c r="BF65" s="166" t="s">
        <v>149</v>
      </c>
      <c r="BG65" s="166" t="s">
        <v>149</v>
      </c>
      <c r="BH65" s="166" t="s">
        <v>149</v>
      </c>
      <c r="BI65" s="107" t="s">
        <v>149</v>
      </c>
      <c r="BJ65" s="107" t="s">
        <v>149</v>
      </c>
      <c r="BK65" s="107" t="s">
        <v>149</v>
      </c>
      <c r="BL65" s="336" t="s">
        <v>149</v>
      </c>
      <c r="BM65" s="129" t="s">
        <v>149</v>
      </c>
      <c r="BN65" s="129" t="s">
        <v>149</v>
      </c>
      <c r="BO65" s="129" t="s">
        <v>150</v>
      </c>
      <c r="BP65" s="129" t="s">
        <v>150</v>
      </c>
      <c r="BQ65" s="129" t="s">
        <v>150</v>
      </c>
      <c r="BR65" s="129" t="s">
        <v>150</v>
      </c>
      <c r="BS65" s="129" t="s">
        <v>150</v>
      </c>
      <c r="BT65" s="129" t="s">
        <v>150</v>
      </c>
      <c r="BU65" s="129" t="s">
        <v>150</v>
      </c>
      <c r="BV65" s="129" t="s">
        <v>150</v>
      </c>
      <c r="BW65" s="129" t="s">
        <v>150</v>
      </c>
      <c r="BX65" s="129" t="s">
        <v>150</v>
      </c>
      <c r="BY65" s="129" t="s">
        <v>150</v>
      </c>
      <c r="BZ65" s="208" t="s">
        <v>150</v>
      </c>
      <c r="CA65" s="336" t="s">
        <v>150</v>
      </c>
      <c r="CB65" s="107" t="s">
        <v>150</v>
      </c>
      <c r="CC65" s="107" t="s">
        <v>150</v>
      </c>
      <c r="CD65" s="107" t="s">
        <v>150</v>
      </c>
      <c r="CE65" s="107" t="s">
        <v>150</v>
      </c>
      <c r="CF65" s="107" t="s">
        <v>150</v>
      </c>
      <c r="CG65" s="106" t="s">
        <v>150</v>
      </c>
    </row>
    <row r="66" spans="9:85" ht="15.75" thickBot="1" x14ac:dyDescent="0.3">
      <c r="I66" s="173">
        <v>6</v>
      </c>
      <c r="J66" s="174"/>
      <c r="K66" s="174"/>
      <c r="L66" s="174"/>
      <c r="M66" s="174"/>
      <c r="N66" s="174"/>
      <c r="O66" s="174"/>
      <c r="P66" s="174"/>
      <c r="Q66" s="174"/>
      <c r="R66" s="174"/>
      <c r="S66" s="174" t="s">
        <v>149</v>
      </c>
      <c r="T66" s="174" t="s">
        <v>149</v>
      </c>
      <c r="U66" s="174" t="s">
        <v>149</v>
      </c>
      <c r="V66" s="109" t="s">
        <v>149</v>
      </c>
      <c r="W66" s="109" t="s">
        <v>149</v>
      </c>
      <c r="X66" s="109" t="s">
        <v>149</v>
      </c>
      <c r="Y66" s="337" t="s">
        <v>149</v>
      </c>
      <c r="Z66" s="338" t="s">
        <v>149</v>
      </c>
      <c r="AA66" s="338" t="s">
        <v>150</v>
      </c>
      <c r="AB66" s="338" t="s">
        <v>150</v>
      </c>
      <c r="AC66" s="338" t="s">
        <v>150</v>
      </c>
      <c r="AD66" s="338" t="s">
        <v>150</v>
      </c>
      <c r="AE66" s="338" t="s">
        <v>150</v>
      </c>
      <c r="AF66" s="338" t="s">
        <v>150</v>
      </c>
      <c r="AG66" s="338" t="s">
        <v>150</v>
      </c>
      <c r="AH66" s="338" t="s">
        <v>150</v>
      </c>
      <c r="AI66" s="338" t="s">
        <v>150</v>
      </c>
      <c r="AJ66" s="338" t="s">
        <v>150</v>
      </c>
      <c r="AK66" s="339"/>
      <c r="AL66" s="340"/>
      <c r="AM66" s="302"/>
      <c r="AN66" s="303"/>
      <c r="AO66" s="303"/>
      <c r="AP66" s="303"/>
      <c r="AQ66" s="303"/>
      <c r="AR66" s="303"/>
      <c r="AS66" s="303"/>
      <c r="AT66" s="304"/>
      <c r="AV66" s="173">
        <v>6</v>
      </c>
      <c r="AW66" s="174"/>
      <c r="AX66" s="174"/>
      <c r="AY66" s="174"/>
      <c r="AZ66" s="174"/>
      <c r="BA66" s="174"/>
      <c r="BB66" s="174"/>
      <c r="BC66" s="174"/>
      <c r="BD66" s="174"/>
      <c r="BE66" s="174"/>
      <c r="BF66" s="174" t="s">
        <v>149</v>
      </c>
      <c r="BG66" s="174" t="s">
        <v>149</v>
      </c>
      <c r="BH66" s="174" t="s">
        <v>149</v>
      </c>
      <c r="BI66" s="109" t="s">
        <v>149</v>
      </c>
      <c r="BJ66" s="109" t="s">
        <v>149</v>
      </c>
      <c r="BK66" s="109" t="s">
        <v>149</v>
      </c>
      <c r="BL66" s="337" t="s">
        <v>149</v>
      </c>
      <c r="BM66" s="338" t="s">
        <v>149</v>
      </c>
      <c r="BN66" s="338" t="s">
        <v>150</v>
      </c>
      <c r="BO66" s="338" t="s">
        <v>150</v>
      </c>
      <c r="BP66" s="338" t="s">
        <v>150</v>
      </c>
      <c r="BQ66" s="338" t="s">
        <v>150</v>
      </c>
      <c r="BR66" s="338" t="s">
        <v>150</v>
      </c>
      <c r="BS66" s="338" t="s">
        <v>150</v>
      </c>
      <c r="BT66" s="338" t="s">
        <v>150</v>
      </c>
      <c r="BU66" s="338" t="s">
        <v>150</v>
      </c>
      <c r="BV66" s="338" t="s">
        <v>150</v>
      </c>
      <c r="BW66" s="338" t="s">
        <v>150</v>
      </c>
      <c r="BX66" s="338" t="s">
        <v>150</v>
      </c>
      <c r="BY66" s="338" t="s">
        <v>150</v>
      </c>
      <c r="BZ66" s="337" t="s">
        <v>150</v>
      </c>
      <c r="CA66" s="337" t="s">
        <v>150</v>
      </c>
      <c r="CB66" s="109" t="s">
        <v>150</v>
      </c>
      <c r="CC66" s="109" t="s">
        <v>150</v>
      </c>
      <c r="CD66" s="109" t="s">
        <v>150</v>
      </c>
      <c r="CE66" s="109" t="s">
        <v>150</v>
      </c>
      <c r="CF66" s="109" t="s">
        <v>150</v>
      </c>
      <c r="CG66" s="110" t="s">
        <v>150</v>
      </c>
    </row>
    <row r="67" spans="9:85" ht="15.75" thickBot="1" x14ac:dyDescent="0.3">
      <c r="I67" s="577" t="s">
        <v>18</v>
      </c>
      <c r="J67" s="577"/>
      <c r="K67" s="577"/>
      <c r="L67" s="577"/>
      <c r="M67" s="577"/>
      <c r="N67" s="577"/>
      <c r="O67" s="577"/>
      <c r="P67" s="577"/>
      <c r="Q67" s="577"/>
      <c r="R67" s="577"/>
      <c r="S67" s="577"/>
      <c r="T67" s="577"/>
      <c r="U67" s="577"/>
      <c r="V67" s="577"/>
      <c r="W67" s="577"/>
      <c r="X67" s="577"/>
      <c r="Y67" s="577"/>
      <c r="Z67" s="577"/>
      <c r="AA67" s="577"/>
      <c r="AB67" s="577"/>
      <c r="AC67" s="577"/>
      <c r="AD67" s="577"/>
      <c r="AE67" s="577"/>
      <c r="AF67" s="577"/>
      <c r="AG67" s="577"/>
      <c r="AH67" s="577"/>
      <c r="AI67" s="577"/>
      <c r="AJ67" s="577"/>
      <c r="AK67" s="577"/>
      <c r="AL67" s="577"/>
      <c r="AM67" s="577"/>
      <c r="AN67" s="577"/>
      <c r="AO67" s="577"/>
      <c r="AP67" s="577"/>
      <c r="AQ67" s="577"/>
      <c r="AR67" s="577"/>
      <c r="AS67" s="577"/>
      <c r="AT67" s="577"/>
      <c r="AV67" s="683" t="s">
        <v>18</v>
      </c>
      <c r="AW67" s="683"/>
      <c r="AX67" s="683"/>
      <c r="AY67" s="683"/>
      <c r="AZ67" s="683"/>
      <c r="BA67" s="683"/>
      <c r="BB67" s="683"/>
      <c r="BC67" s="683"/>
      <c r="BD67" s="683"/>
      <c r="BE67" s="683"/>
      <c r="BF67" s="683"/>
      <c r="BG67" s="683"/>
      <c r="BH67" s="683"/>
      <c r="BI67" s="683"/>
      <c r="BJ67" s="683"/>
      <c r="BK67" s="683"/>
      <c r="BL67" s="683"/>
      <c r="BM67" s="683"/>
      <c r="BN67" s="683"/>
      <c r="BO67" s="683"/>
      <c r="BP67" s="683"/>
      <c r="BQ67" s="683"/>
      <c r="BR67" s="683"/>
      <c r="BS67" s="683"/>
      <c r="BT67" s="683"/>
      <c r="BU67" s="683"/>
      <c r="BV67" s="683"/>
      <c r="BW67" s="683"/>
      <c r="BX67" s="683"/>
      <c r="BY67" s="683"/>
      <c r="BZ67" s="683"/>
      <c r="CA67" s="683"/>
      <c r="CB67" s="683"/>
      <c r="CC67" s="683"/>
      <c r="CD67" s="683"/>
      <c r="CE67" s="683"/>
      <c r="CF67" s="683"/>
      <c r="CG67" s="683"/>
    </row>
    <row r="68" spans="9:85" x14ac:dyDescent="0.25">
      <c r="I68" s="157"/>
      <c r="J68" s="158">
        <v>0.4</v>
      </c>
      <c r="K68" s="158">
        <v>0.5</v>
      </c>
      <c r="L68" s="158">
        <v>0.6</v>
      </c>
      <c r="M68" s="158">
        <v>0.7</v>
      </c>
      <c r="N68" s="158">
        <v>0.8</v>
      </c>
      <c r="O68" s="158">
        <v>0.9</v>
      </c>
      <c r="P68" s="158">
        <v>1</v>
      </c>
      <c r="Q68" s="158">
        <v>1.1000000000000001</v>
      </c>
      <c r="R68" s="158">
        <v>1.2</v>
      </c>
      <c r="S68" s="158">
        <v>1.3</v>
      </c>
      <c r="T68" s="158">
        <v>1.4</v>
      </c>
      <c r="U68" s="158">
        <v>1.5</v>
      </c>
      <c r="V68" s="158">
        <v>1.6</v>
      </c>
      <c r="W68" s="158">
        <v>1.7</v>
      </c>
      <c r="X68" s="158">
        <v>1.8</v>
      </c>
      <c r="Y68" s="158">
        <v>1.9</v>
      </c>
      <c r="Z68" s="158">
        <v>2</v>
      </c>
      <c r="AA68" s="158">
        <v>2.1</v>
      </c>
      <c r="AB68" s="158">
        <v>2.2000000000000002</v>
      </c>
      <c r="AC68" s="158">
        <v>2.2999999999999998</v>
      </c>
      <c r="AD68" s="158">
        <v>2.4</v>
      </c>
      <c r="AE68" s="158">
        <v>2.5</v>
      </c>
      <c r="AF68" s="158">
        <v>2.6</v>
      </c>
      <c r="AG68" s="158">
        <v>2.7</v>
      </c>
      <c r="AH68" s="158">
        <v>2.8</v>
      </c>
      <c r="AI68" s="158">
        <v>2.9</v>
      </c>
      <c r="AJ68" s="158">
        <v>3</v>
      </c>
      <c r="AK68" s="158">
        <v>3.1</v>
      </c>
      <c r="AL68" s="158">
        <v>3.2</v>
      </c>
      <c r="AM68" s="158">
        <v>3.3</v>
      </c>
      <c r="AN68" s="158">
        <v>3.4</v>
      </c>
      <c r="AO68" s="158">
        <v>3.5</v>
      </c>
      <c r="AP68" s="158">
        <v>3.6</v>
      </c>
      <c r="AQ68" s="158">
        <v>3.7</v>
      </c>
      <c r="AR68" s="158">
        <v>3.8</v>
      </c>
      <c r="AS68" s="158">
        <v>3.9</v>
      </c>
      <c r="AT68" s="159">
        <v>4</v>
      </c>
      <c r="AV68" s="157"/>
      <c r="AW68" s="158">
        <v>0.4</v>
      </c>
      <c r="AX68" s="158">
        <v>0.5</v>
      </c>
      <c r="AY68" s="158">
        <v>0.6</v>
      </c>
      <c r="AZ68" s="158">
        <v>0.7</v>
      </c>
      <c r="BA68" s="158">
        <v>0.8</v>
      </c>
      <c r="BB68" s="158">
        <v>0.9</v>
      </c>
      <c r="BC68" s="158">
        <v>1</v>
      </c>
      <c r="BD68" s="158">
        <v>1.1000000000000001</v>
      </c>
      <c r="BE68" s="158">
        <v>1.2</v>
      </c>
      <c r="BF68" s="158">
        <v>1.3</v>
      </c>
      <c r="BG68" s="158">
        <v>1.4</v>
      </c>
      <c r="BH68" s="158">
        <v>1.5</v>
      </c>
      <c r="BI68" s="158">
        <v>1.6</v>
      </c>
      <c r="BJ68" s="158">
        <v>1.7</v>
      </c>
      <c r="BK68" s="158">
        <v>1.8</v>
      </c>
      <c r="BL68" s="158">
        <v>1.9</v>
      </c>
      <c r="BM68" s="158">
        <v>2</v>
      </c>
      <c r="BN68" s="158">
        <v>2.1</v>
      </c>
      <c r="BO68" s="158">
        <v>2.2000000000000002</v>
      </c>
      <c r="BP68" s="158">
        <v>2.2999999999999998</v>
      </c>
      <c r="BQ68" s="158">
        <v>2.4</v>
      </c>
      <c r="BR68" s="158">
        <v>2.5</v>
      </c>
      <c r="BS68" s="158">
        <v>2.6</v>
      </c>
      <c r="BT68" s="158">
        <v>2.7</v>
      </c>
      <c r="BU68" s="158">
        <v>2.8</v>
      </c>
      <c r="BV68" s="158">
        <v>2.9</v>
      </c>
      <c r="BW68" s="158">
        <v>3</v>
      </c>
      <c r="BX68" s="158">
        <v>3.1</v>
      </c>
      <c r="BY68" s="158">
        <v>3.2</v>
      </c>
      <c r="BZ68" s="159">
        <v>3.3</v>
      </c>
      <c r="CA68" s="157">
        <v>3.4</v>
      </c>
      <c r="CB68" s="158">
        <v>3.5</v>
      </c>
      <c r="CC68" s="158">
        <v>3.6</v>
      </c>
      <c r="CD68" s="158">
        <v>3.7</v>
      </c>
      <c r="CE68" s="158">
        <v>3.8</v>
      </c>
      <c r="CF68" s="158">
        <v>3.9</v>
      </c>
      <c r="CG68" s="159">
        <v>4</v>
      </c>
    </row>
    <row r="69" spans="9:85" x14ac:dyDescent="0.25">
      <c r="I69" s="175">
        <v>0.4</v>
      </c>
      <c r="J69" s="104"/>
      <c r="K69" s="104"/>
      <c r="L69" s="129"/>
      <c r="M69" s="129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 t="s">
        <v>149</v>
      </c>
      <c r="AR69" s="104" t="s">
        <v>149</v>
      </c>
      <c r="AS69" s="104" t="s">
        <v>149</v>
      </c>
      <c r="AT69" s="105" t="s">
        <v>149</v>
      </c>
      <c r="AV69" s="175">
        <v>0.4</v>
      </c>
      <c r="AW69" s="104"/>
      <c r="AX69" s="104"/>
      <c r="AY69" s="129"/>
      <c r="AZ69" s="129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5"/>
      <c r="CA69" s="117"/>
      <c r="CB69" s="104"/>
      <c r="CC69" s="104"/>
      <c r="CD69" s="104" t="s">
        <v>149</v>
      </c>
      <c r="CE69" s="104" t="s">
        <v>149</v>
      </c>
      <c r="CF69" s="104" t="s">
        <v>149</v>
      </c>
      <c r="CG69" s="105" t="s">
        <v>149</v>
      </c>
    </row>
    <row r="70" spans="9:85" x14ac:dyDescent="0.25">
      <c r="I70" s="175">
        <v>0.6</v>
      </c>
      <c r="J70" s="104"/>
      <c r="K70" s="104"/>
      <c r="L70" s="129"/>
      <c r="M70" s="129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 t="s">
        <v>149</v>
      </c>
      <c r="AN70" s="104" t="s">
        <v>149</v>
      </c>
      <c r="AO70" s="104" t="s">
        <v>149</v>
      </c>
      <c r="AP70" s="104" t="s">
        <v>149</v>
      </c>
      <c r="AQ70" s="104" t="s">
        <v>149</v>
      </c>
      <c r="AR70" s="104" t="s">
        <v>149</v>
      </c>
      <c r="AS70" s="104" t="s">
        <v>149</v>
      </c>
      <c r="AT70" s="106" t="s">
        <v>149</v>
      </c>
      <c r="AV70" s="175">
        <v>0.6</v>
      </c>
      <c r="AW70" s="104"/>
      <c r="AX70" s="104"/>
      <c r="AY70" s="129"/>
      <c r="AZ70" s="129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5" t="s">
        <v>149</v>
      </c>
      <c r="CA70" s="117" t="s">
        <v>149</v>
      </c>
      <c r="CB70" s="104" t="s">
        <v>149</v>
      </c>
      <c r="CC70" s="104" t="s">
        <v>149</v>
      </c>
      <c r="CD70" s="104" t="s">
        <v>149</v>
      </c>
      <c r="CE70" s="104" t="s">
        <v>149</v>
      </c>
      <c r="CF70" s="104" t="s">
        <v>149</v>
      </c>
      <c r="CG70" s="106" t="s">
        <v>149</v>
      </c>
    </row>
    <row r="71" spans="9:85" x14ac:dyDescent="0.25">
      <c r="I71" s="175">
        <v>0.8</v>
      </c>
      <c r="J71" s="104"/>
      <c r="K71" s="104"/>
      <c r="L71" s="129"/>
      <c r="M71" s="129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 t="s">
        <v>149</v>
      </c>
      <c r="AK71" s="104" t="s">
        <v>149</v>
      </c>
      <c r="AL71" s="104" t="s">
        <v>149</v>
      </c>
      <c r="AM71" s="104" t="s">
        <v>149</v>
      </c>
      <c r="AN71" s="104" t="s">
        <v>149</v>
      </c>
      <c r="AO71" s="104" t="s">
        <v>149</v>
      </c>
      <c r="AP71" s="104" t="s">
        <v>149</v>
      </c>
      <c r="AQ71" s="104" t="s">
        <v>149</v>
      </c>
      <c r="AR71" s="104" t="s">
        <v>149</v>
      </c>
      <c r="AS71" s="107" t="s">
        <v>149</v>
      </c>
      <c r="AT71" s="106" t="s">
        <v>149</v>
      </c>
      <c r="AV71" s="175">
        <v>0.8</v>
      </c>
      <c r="AW71" s="104"/>
      <c r="AX71" s="104"/>
      <c r="AY71" s="129"/>
      <c r="AZ71" s="129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 t="s">
        <v>149</v>
      </c>
      <c r="BX71" s="104" t="s">
        <v>149</v>
      </c>
      <c r="BY71" s="104" t="s">
        <v>149</v>
      </c>
      <c r="BZ71" s="105" t="s">
        <v>149</v>
      </c>
      <c r="CA71" s="117" t="s">
        <v>149</v>
      </c>
      <c r="CB71" s="104" t="s">
        <v>149</v>
      </c>
      <c r="CC71" s="104" t="s">
        <v>149</v>
      </c>
      <c r="CD71" s="104" t="s">
        <v>149</v>
      </c>
      <c r="CE71" s="104" t="s">
        <v>149</v>
      </c>
      <c r="CF71" s="107" t="s">
        <v>149</v>
      </c>
      <c r="CG71" s="106" t="s">
        <v>149</v>
      </c>
    </row>
    <row r="72" spans="9:85" x14ac:dyDescent="0.25">
      <c r="I72" s="175">
        <v>1</v>
      </c>
      <c r="J72" s="104"/>
      <c r="K72" s="104"/>
      <c r="L72" s="129"/>
      <c r="M72" s="129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04"/>
      <c r="AA72" s="104"/>
      <c r="AB72" s="104"/>
      <c r="AC72" s="104"/>
      <c r="AD72" s="104"/>
      <c r="AE72" s="104"/>
      <c r="AF72" s="104"/>
      <c r="AG72" s="104" t="s">
        <v>149</v>
      </c>
      <c r="AH72" s="104" t="s">
        <v>149</v>
      </c>
      <c r="AI72" s="104" t="s">
        <v>149</v>
      </c>
      <c r="AJ72" s="104" t="s">
        <v>149</v>
      </c>
      <c r="AK72" s="104" t="s">
        <v>149</v>
      </c>
      <c r="AL72" s="104" t="s">
        <v>149</v>
      </c>
      <c r="AM72" s="104" t="s">
        <v>149</v>
      </c>
      <c r="AN72" s="104" t="s">
        <v>149</v>
      </c>
      <c r="AO72" s="104" t="s">
        <v>149</v>
      </c>
      <c r="AP72" s="104" t="s">
        <v>149</v>
      </c>
      <c r="AQ72" s="104" t="s">
        <v>149</v>
      </c>
      <c r="AR72" s="104" t="s">
        <v>149</v>
      </c>
      <c r="AS72" s="107" t="s">
        <v>149</v>
      </c>
      <c r="AT72" s="106" t="s">
        <v>149</v>
      </c>
      <c r="AV72" s="175">
        <v>1</v>
      </c>
      <c r="AW72" s="104"/>
      <c r="AX72" s="104"/>
      <c r="AY72" s="129"/>
      <c r="AZ72" s="129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04"/>
      <c r="BN72" s="104"/>
      <c r="BO72" s="104"/>
      <c r="BP72" s="104"/>
      <c r="BQ72" s="104"/>
      <c r="BR72" s="104"/>
      <c r="BS72" s="104"/>
      <c r="BT72" s="104" t="s">
        <v>149</v>
      </c>
      <c r="BU72" s="104" t="s">
        <v>149</v>
      </c>
      <c r="BV72" s="104" t="s">
        <v>149</v>
      </c>
      <c r="BW72" s="104" t="s">
        <v>149</v>
      </c>
      <c r="BX72" s="104" t="s">
        <v>149</v>
      </c>
      <c r="BY72" s="104" t="s">
        <v>149</v>
      </c>
      <c r="BZ72" s="105" t="s">
        <v>149</v>
      </c>
      <c r="CA72" s="117" t="s">
        <v>149</v>
      </c>
      <c r="CB72" s="104" t="s">
        <v>149</v>
      </c>
      <c r="CC72" s="104" t="s">
        <v>149</v>
      </c>
      <c r="CD72" s="104" t="s">
        <v>149</v>
      </c>
      <c r="CE72" s="104" t="s">
        <v>149</v>
      </c>
      <c r="CF72" s="107" t="s">
        <v>149</v>
      </c>
      <c r="CG72" s="106" t="s">
        <v>149</v>
      </c>
    </row>
    <row r="73" spans="9:85" x14ac:dyDescent="0.25">
      <c r="I73" s="175">
        <v>1.2</v>
      </c>
      <c r="J73" s="104"/>
      <c r="K73" s="104"/>
      <c r="L73" s="129"/>
      <c r="M73" s="129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04"/>
      <c r="AA73" s="104"/>
      <c r="AB73" s="104"/>
      <c r="AC73" s="104"/>
      <c r="AD73" s="104"/>
      <c r="AE73" s="104" t="s">
        <v>149</v>
      </c>
      <c r="AF73" s="104" t="s">
        <v>149</v>
      </c>
      <c r="AG73" s="104" t="s">
        <v>149</v>
      </c>
      <c r="AH73" s="104" t="s">
        <v>149</v>
      </c>
      <c r="AI73" s="104" t="s">
        <v>149</v>
      </c>
      <c r="AJ73" s="104" t="s">
        <v>149</v>
      </c>
      <c r="AK73" s="104" t="s">
        <v>149</v>
      </c>
      <c r="AL73" s="104" t="s">
        <v>149</v>
      </c>
      <c r="AM73" s="104" t="s">
        <v>149</v>
      </c>
      <c r="AN73" s="104" t="s">
        <v>149</v>
      </c>
      <c r="AO73" s="104" t="s">
        <v>149</v>
      </c>
      <c r="AP73" s="104" t="s">
        <v>149</v>
      </c>
      <c r="AQ73" s="104" t="s">
        <v>149</v>
      </c>
      <c r="AR73" s="107" t="s">
        <v>149</v>
      </c>
      <c r="AS73" s="107" t="s">
        <v>149</v>
      </c>
      <c r="AT73" s="106" t="s">
        <v>150</v>
      </c>
      <c r="AV73" s="175">
        <v>1.2</v>
      </c>
      <c r="AW73" s="104"/>
      <c r="AX73" s="104"/>
      <c r="AY73" s="129"/>
      <c r="AZ73" s="129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04"/>
      <c r="BN73" s="104"/>
      <c r="BO73" s="104"/>
      <c r="BP73" s="104"/>
      <c r="BQ73" s="104"/>
      <c r="BR73" s="104" t="s">
        <v>149</v>
      </c>
      <c r="BS73" s="104" t="s">
        <v>149</v>
      </c>
      <c r="BT73" s="104" t="s">
        <v>149</v>
      </c>
      <c r="BU73" s="104" t="s">
        <v>149</v>
      </c>
      <c r="BV73" s="104" t="s">
        <v>149</v>
      </c>
      <c r="BW73" s="104" t="s">
        <v>149</v>
      </c>
      <c r="BX73" s="104" t="s">
        <v>149</v>
      </c>
      <c r="BY73" s="104" t="s">
        <v>149</v>
      </c>
      <c r="BZ73" s="105" t="s">
        <v>149</v>
      </c>
      <c r="CA73" s="117" t="s">
        <v>149</v>
      </c>
      <c r="CB73" s="104" t="s">
        <v>149</v>
      </c>
      <c r="CC73" s="104" t="s">
        <v>149</v>
      </c>
      <c r="CD73" s="104" t="s">
        <v>149</v>
      </c>
      <c r="CE73" s="107" t="s">
        <v>149</v>
      </c>
      <c r="CF73" s="107" t="s">
        <v>149</v>
      </c>
      <c r="CG73" s="106" t="s">
        <v>150</v>
      </c>
    </row>
    <row r="74" spans="9:85" x14ac:dyDescent="0.25">
      <c r="I74" s="175">
        <v>1.4</v>
      </c>
      <c r="J74" s="107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 t="s">
        <v>149</v>
      </c>
      <c r="AD74" s="104" t="s">
        <v>149</v>
      </c>
      <c r="AE74" s="104" t="s">
        <v>149</v>
      </c>
      <c r="AF74" s="104" t="s">
        <v>149</v>
      </c>
      <c r="AG74" s="104" t="s">
        <v>149</v>
      </c>
      <c r="AH74" s="104" t="s">
        <v>149</v>
      </c>
      <c r="AI74" s="104" t="s">
        <v>149</v>
      </c>
      <c r="AJ74" s="104" t="s">
        <v>149</v>
      </c>
      <c r="AK74" s="104" t="s">
        <v>149</v>
      </c>
      <c r="AL74" s="104" t="s">
        <v>149</v>
      </c>
      <c r="AM74" s="104" t="s">
        <v>149</v>
      </c>
      <c r="AN74" s="104" t="s">
        <v>149</v>
      </c>
      <c r="AO74" s="104" t="s">
        <v>149</v>
      </c>
      <c r="AP74" s="104" t="s">
        <v>149</v>
      </c>
      <c r="AQ74" s="104" t="s">
        <v>150</v>
      </c>
      <c r="AR74" s="107" t="s">
        <v>150</v>
      </c>
      <c r="AS74" s="107" t="s">
        <v>150</v>
      </c>
      <c r="AT74" s="106" t="s">
        <v>150</v>
      </c>
      <c r="AV74" s="175">
        <v>1.4</v>
      </c>
      <c r="AW74" s="107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 t="s">
        <v>149</v>
      </c>
      <c r="BQ74" s="104" t="s">
        <v>149</v>
      </c>
      <c r="BR74" s="104" t="s">
        <v>149</v>
      </c>
      <c r="BS74" s="104" t="s">
        <v>149</v>
      </c>
      <c r="BT74" s="104" t="s">
        <v>149</v>
      </c>
      <c r="BU74" s="104" t="s">
        <v>149</v>
      </c>
      <c r="BV74" s="104" t="s">
        <v>149</v>
      </c>
      <c r="BW74" s="104" t="s">
        <v>149</v>
      </c>
      <c r="BX74" s="104" t="s">
        <v>149</v>
      </c>
      <c r="BY74" s="104" t="s">
        <v>149</v>
      </c>
      <c r="BZ74" s="105" t="s">
        <v>149</v>
      </c>
      <c r="CA74" s="117" t="s">
        <v>149</v>
      </c>
      <c r="CB74" s="104" t="s">
        <v>149</v>
      </c>
      <c r="CC74" s="104" t="s">
        <v>149</v>
      </c>
      <c r="CD74" s="104" t="s">
        <v>150</v>
      </c>
      <c r="CE74" s="107" t="s">
        <v>150</v>
      </c>
      <c r="CF74" s="107" t="s">
        <v>150</v>
      </c>
      <c r="CG74" s="106" t="s">
        <v>150</v>
      </c>
    </row>
    <row r="75" spans="9:85" x14ac:dyDescent="0.25">
      <c r="I75" s="175">
        <v>1.6</v>
      </c>
      <c r="J75" s="107"/>
      <c r="K75" s="107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 t="s">
        <v>149</v>
      </c>
      <c r="AB75" s="104" t="s">
        <v>149</v>
      </c>
      <c r="AC75" s="104" t="s">
        <v>149</v>
      </c>
      <c r="AD75" s="104" t="s">
        <v>149</v>
      </c>
      <c r="AE75" s="104" t="s">
        <v>149</v>
      </c>
      <c r="AF75" s="104" t="s">
        <v>149</v>
      </c>
      <c r="AG75" s="104" t="s">
        <v>149</v>
      </c>
      <c r="AH75" s="104" t="s">
        <v>149</v>
      </c>
      <c r="AI75" s="104" t="s">
        <v>149</v>
      </c>
      <c r="AJ75" s="104" t="s">
        <v>149</v>
      </c>
      <c r="AK75" s="104" t="s">
        <v>149</v>
      </c>
      <c r="AL75" s="104" t="s">
        <v>149</v>
      </c>
      <c r="AM75" s="104" t="s">
        <v>149</v>
      </c>
      <c r="AN75" s="104" t="s">
        <v>150</v>
      </c>
      <c r="AO75" s="104" t="s">
        <v>150</v>
      </c>
      <c r="AP75" s="104" t="s">
        <v>150</v>
      </c>
      <c r="AQ75" s="107" t="s">
        <v>150</v>
      </c>
      <c r="AR75" s="107" t="s">
        <v>150</v>
      </c>
      <c r="AS75" s="107" t="s">
        <v>150</v>
      </c>
      <c r="AT75" s="106" t="s">
        <v>150</v>
      </c>
      <c r="AV75" s="175">
        <v>1.6</v>
      </c>
      <c r="AW75" s="107"/>
      <c r="AX75" s="107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 t="s">
        <v>149</v>
      </c>
      <c r="BO75" s="104" t="s">
        <v>149</v>
      </c>
      <c r="BP75" s="104" t="s">
        <v>149</v>
      </c>
      <c r="BQ75" s="104" t="s">
        <v>149</v>
      </c>
      <c r="BR75" s="104" t="s">
        <v>149</v>
      </c>
      <c r="BS75" s="104" t="s">
        <v>149</v>
      </c>
      <c r="BT75" s="104" t="s">
        <v>149</v>
      </c>
      <c r="BU75" s="104" t="s">
        <v>149</v>
      </c>
      <c r="BV75" s="104" t="s">
        <v>149</v>
      </c>
      <c r="BW75" s="104" t="s">
        <v>149</v>
      </c>
      <c r="BX75" s="104" t="s">
        <v>149</v>
      </c>
      <c r="BY75" s="104" t="s">
        <v>149</v>
      </c>
      <c r="BZ75" s="105" t="s">
        <v>149</v>
      </c>
      <c r="CA75" s="117" t="s">
        <v>150</v>
      </c>
      <c r="CB75" s="104" t="s">
        <v>150</v>
      </c>
      <c r="CC75" s="104" t="s">
        <v>150</v>
      </c>
      <c r="CD75" s="107" t="s">
        <v>150</v>
      </c>
      <c r="CE75" s="107" t="s">
        <v>150</v>
      </c>
      <c r="CF75" s="107" t="s">
        <v>150</v>
      </c>
      <c r="CG75" s="106" t="s">
        <v>150</v>
      </c>
    </row>
    <row r="76" spans="9:85" x14ac:dyDescent="0.25">
      <c r="I76" s="175">
        <v>1.8</v>
      </c>
      <c r="J76" s="107"/>
      <c r="K76" s="107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 t="s">
        <v>149</v>
      </c>
      <c r="AA76" s="104" t="s">
        <v>149</v>
      </c>
      <c r="AB76" s="104" t="s">
        <v>149</v>
      </c>
      <c r="AC76" s="104" t="s">
        <v>149</v>
      </c>
      <c r="AD76" s="104" t="s">
        <v>149</v>
      </c>
      <c r="AE76" s="104" t="s">
        <v>149</v>
      </c>
      <c r="AF76" s="104" t="s">
        <v>149</v>
      </c>
      <c r="AG76" s="104" t="s">
        <v>149</v>
      </c>
      <c r="AH76" s="104" t="s">
        <v>149</v>
      </c>
      <c r="AI76" s="104" t="s">
        <v>149</v>
      </c>
      <c r="AJ76" s="104" t="s">
        <v>149</v>
      </c>
      <c r="AK76" s="104" t="s">
        <v>149</v>
      </c>
      <c r="AL76" s="104" t="s">
        <v>150</v>
      </c>
      <c r="AM76" s="104" t="s">
        <v>150</v>
      </c>
      <c r="AN76" s="104" t="s">
        <v>150</v>
      </c>
      <c r="AO76" s="104" t="s">
        <v>150</v>
      </c>
      <c r="AP76" s="104" t="s">
        <v>150</v>
      </c>
      <c r="AQ76" s="107" t="s">
        <v>150</v>
      </c>
      <c r="AR76" s="107" t="s">
        <v>150</v>
      </c>
      <c r="AS76" s="107" t="s">
        <v>150</v>
      </c>
      <c r="AT76" s="106" t="s">
        <v>150</v>
      </c>
      <c r="AV76" s="175">
        <v>1.8</v>
      </c>
      <c r="AW76" s="107"/>
      <c r="AX76" s="107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 t="s">
        <v>149</v>
      </c>
      <c r="BN76" s="104" t="s">
        <v>149</v>
      </c>
      <c r="BO76" s="104" t="s">
        <v>149</v>
      </c>
      <c r="BP76" s="104" t="s">
        <v>149</v>
      </c>
      <c r="BQ76" s="104" t="s">
        <v>149</v>
      </c>
      <c r="BR76" s="104" t="s">
        <v>149</v>
      </c>
      <c r="BS76" s="104" t="s">
        <v>149</v>
      </c>
      <c r="BT76" s="104" t="s">
        <v>149</v>
      </c>
      <c r="BU76" s="104" t="s">
        <v>149</v>
      </c>
      <c r="BV76" s="104" t="s">
        <v>149</v>
      </c>
      <c r="BW76" s="104" t="s">
        <v>149</v>
      </c>
      <c r="BX76" s="104" t="s">
        <v>149</v>
      </c>
      <c r="BY76" s="104" t="s">
        <v>150</v>
      </c>
      <c r="BZ76" s="105" t="s">
        <v>150</v>
      </c>
      <c r="CA76" s="117" t="s">
        <v>150</v>
      </c>
      <c r="CB76" s="104" t="s">
        <v>150</v>
      </c>
      <c r="CC76" s="104" t="s">
        <v>150</v>
      </c>
      <c r="CD76" s="107" t="s">
        <v>150</v>
      </c>
      <c r="CE76" s="107" t="s">
        <v>150</v>
      </c>
      <c r="CF76" s="107" t="s">
        <v>150</v>
      </c>
      <c r="CG76" s="106" t="s">
        <v>150</v>
      </c>
    </row>
    <row r="77" spans="9:85" x14ac:dyDescent="0.25">
      <c r="I77" s="175">
        <v>2</v>
      </c>
      <c r="J77" s="107"/>
      <c r="K77" s="107"/>
      <c r="L77" s="107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 t="s">
        <v>149</v>
      </c>
      <c r="Y77" s="104" t="s">
        <v>149</v>
      </c>
      <c r="Z77" s="104" t="s">
        <v>149</v>
      </c>
      <c r="AA77" s="104" t="s">
        <v>149</v>
      </c>
      <c r="AB77" s="104" t="s">
        <v>149</v>
      </c>
      <c r="AC77" s="104" t="s">
        <v>149</v>
      </c>
      <c r="AD77" s="104" t="s">
        <v>149</v>
      </c>
      <c r="AE77" s="104" t="s">
        <v>149</v>
      </c>
      <c r="AF77" s="104" t="s">
        <v>149</v>
      </c>
      <c r="AG77" s="104" t="s">
        <v>149</v>
      </c>
      <c r="AH77" s="104" t="s">
        <v>149</v>
      </c>
      <c r="AI77" s="104" t="s">
        <v>149</v>
      </c>
      <c r="AJ77" s="104" t="s">
        <v>150</v>
      </c>
      <c r="AK77" s="104" t="s">
        <v>150</v>
      </c>
      <c r="AL77" s="104" t="s">
        <v>150</v>
      </c>
      <c r="AM77" s="104" t="s">
        <v>150</v>
      </c>
      <c r="AN77" s="104" t="s">
        <v>150</v>
      </c>
      <c r="AO77" s="104" t="s">
        <v>150</v>
      </c>
      <c r="AP77" s="107" t="s">
        <v>150</v>
      </c>
      <c r="AQ77" s="107" t="s">
        <v>150</v>
      </c>
      <c r="AR77" s="107" t="s">
        <v>150</v>
      </c>
      <c r="AS77" s="107" t="s">
        <v>150</v>
      </c>
      <c r="AT77" s="106" t="s">
        <v>150</v>
      </c>
      <c r="AV77" s="175">
        <v>2</v>
      </c>
      <c r="AW77" s="107"/>
      <c r="AX77" s="107"/>
      <c r="AY77" s="107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 t="s">
        <v>149</v>
      </c>
      <c r="BL77" s="104" t="s">
        <v>149</v>
      </c>
      <c r="BM77" s="104" t="s">
        <v>149</v>
      </c>
      <c r="BN77" s="104" t="s">
        <v>149</v>
      </c>
      <c r="BO77" s="104" t="s">
        <v>149</v>
      </c>
      <c r="BP77" s="104" t="s">
        <v>149</v>
      </c>
      <c r="BQ77" s="104" t="s">
        <v>149</v>
      </c>
      <c r="BR77" s="104" t="s">
        <v>149</v>
      </c>
      <c r="BS77" s="104" t="s">
        <v>149</v>
      </c>
      <c r="BT77" s="104" t="s">
        <v>149</v>
      </c>
      <c r="BU77" s="104" t="s">
        <v>149</v>
      </c>
      <c r="BV77" s="104" t="s">
        <v>149</v>
      </c>
      <c r="BW77" s="104" t="s">
        <v>150</v>
      </c>
      <c r="BX77" s="104" t="s">
        <v>150</v>
      </c>
      <c r="BY77" s="104" t="s">
        <v>150</v>
      </c>
      <c r="BZ77" s="105" t="s">
        <v>150</v>
      </c>
      <c r="CA77" s="117" t="s">
        <v>150</v>
      </c>
      <c r="CB77" s="104" t="s">
        <v>150</v>
      </c>
      <c r="CC77" s="107" t="s">
        <v>150</v>
      </c>
      <c r="CD77" s="107" t="s">
        <v>150</v>
      </c>
      <c r="CE77" s="107" t="s">
        <v>150</v>
      </c>
      <c r="CF77" s="107" t="s">
        <v>150</v>
      </c>
      <c r="CG77" s="106" t="s">
        <v>150</v>
      </c>
    </row>
    <row r="78" spans="9:85" x14ac:dyDescent="0.25">
      <c r="I78" s="175">
        <v>2.2000000000000002</v>
      </c>
      <c r="J78" s="107"/>
      <c r="K78" s="107"/>
      <c r="L78" s="107"/>
      <c r="M78" s="107"/>
      <c r="N78" s="104"/>
      <c r="O78" s="104"/>
      <c r="P78" s="104"/>
      <c r="Q78" s="104"/>
      <c r="R78" s="104"/>
      <c r="S78" s="104"/>
      <c r="T78" s="104"/>
      <c r="U78" s="104"/>
      <c r="V78" s="104"/>
      <c r="W78" s="104" t="s">
        <v>149</v>
      </c>
      <c r="X78" s="104" t="s">
        <v>149</v>
      </c>
      <c r="Y78" s="104" t="s">
        <v>149</v>
      </c>
      <c r="Z78" s="104" t="s">
        <v>149</v>
      </c>
      <c r="AA78" s="104" t="s">
        <v>149</v>
      </c>
      <c r="AB78" s="104" t="s">
        <v>149</v>
      </c>
      <c r="AC78" s="104" t="s">
        <v>149</v>
      </c>
      <c r="AD78" s="104" t="s">
        <v>149</v>
      </c>
      <c r="AE78" s="104" t="s">
        <v>149</v>
      </c>
      <c r="AF78" s="104" t="s">
        <v>149</v>
      </c>
      <c r="AG78" s="104" t="s">
        <v>149</v>
      </c>
      <c r="AH78" s="104" t="s">
        <v>150</v>
      </c>
      <c r="AI78" s="104" t="s">
        <v>150</v>
      </c>
      <c r="AJ78" s="104" t="s">
        <v>150</v>
      </c>
      <c r="AK78" s="104" t="s">
        <v>150</v>
      </c>
      <c r="AL78" s="104" t="s">
        <v>150</v>
      </c>
      <c r="AM78" s="104" t="s">
        <v>150</v>
      </c>
      <c r="AN78" s="104" t="s">
        <v>150</v>
      </c>
      <c r="AO78" s="104" t="s">
        <v>150</v>
      </c>
      <c r="AP78" s="107" t="s">
        <v>150</v>
      </c>
      <c r="AQ78" s="107" t="s">
        <v>150</v>
      </c>
      <c r="AR78" s="107" t="s">
        <v>150</v>
      </c>
      <c r="AS78" s="107" t="s">
        <v>150</v>
      </c>
      <c r="AT78" s="106" t="s">
        <v>150</v>
      </c>
      <c r="AV78" s="175">
        <v>2.2000000000000002</v>
      </c>
      <c r="AW78" s="107"/>
      <c r="AX78" s="107"/>
      <c r="AY78" s="107"/>
      <c r="AZ78" s="107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 t="s">
        <v>149</v>
      </c>
      <c r="BK78" s="104" t="s">
        <v>149</v>
      </c>
      <c r="BL78" s="104" t="s">
        <v>149</v>
      </c>
      <c r="BM78" s="104" t="s">
        <v>149</v>
      </c>
      <c r="BN78" s="104" t="s">
        <v>149</v>
      </c>
      <c r="BO78" s="104" t="s">
        <v>149</v>
      </c>
      <c r="BP78" s="104" t="s">
        <v>149</v>
      </c>
      <c r="BQ78" s="104" t="s">
        <v>149</v>
      </c>
      <c r="BR78" s="104" t="s">
        <v>149</v>
      </c>
      <c r="BS78" s="104" t="s">
        <v>149</v>
      </c>
      <c r="BT78" s="104" t="s">
        <v>149</v>
      </c>
      <c r="BU78" s="104" t="s">
        <v>150</v>
      </c>
      <c r="BV78" s="104" t="s">
        <v>150</v>
      </c>
      <c r="BW78" s="104" t="s">
        <v>150</v>
      </c>
      <c r="BX78" s="104" t="s">
        <v>150</v>
      </c>
      <c r="BY78" s="104" t="s">
        <v>150</v>
      </c>
      <c r="BZ78" s="105" t="s">
        <v>150</v>
      </c>
      <c r="CA78" s="117" t="s">
        <v>150</v>
      </c>
      <c r="CB78" s="104" t="s">
        <v>150</v>
      </c>
      <c r="CC78" s="107" t="s">
        <v>150</v>
      </c>
      <c r="CD78" s="107" t="s">
        <v>150</v>
      </c>
      <c r="CE78" s="107" t="s">
        <v>150</v>
      </c>
      <c r="CF78" s="107" t="s">
        <v>150</v>
      </c>
      <c r="CG78" s="106" t="s">
        <v>150</v>
      </c>
    </row>
    <row r="79" spans="9:85" x14ac:dyDescent="0.25">
      <c r="I79" s="175">
        <v>2.4</v>
      </c>
      <c r="J79" s="107"/>
      <c r="K79" s="107"/>
      <c r="L79" s="107"/>
      <c r="M79" s="107"/>
      <c r="N79" s="104"/>
      <c r="O79" s="104"/>
      <c r="P79" s="104"/>
      <c r="Q79" s="104"/>
      <c r="R79" s="104"/>
      <c r="S79" s="104"/>
      <c r="T79" s="104"/>
      <c r="U79" s="104"/>
      <c r="V79" s="104" t="s">
        <v>149</v>
      </c>
      <c r="W79" s="104" t="s">
        <v>149</v>
      </c>
      <c r="X79" s="104" t="s">
        <v>149</v>
      </c>
      <c r="Y79" s="104" t="s">
        <v>149</v>
      </c>
      <c r="Z79" s="104" t="s">
        <v>149</v>
      </c>
      <c r="AA79" s="104" t="s">
        <v>149</v>
      </c>
      <c r="AB79" s="104" t="s">
        <v>149</v>
      </c>
      <c r="AC79" s="104" t="s">
        <v>149</v>
      </c>
      <c r="AD79" s="104" t="s">
        <v>149</v>
      </c>
      <c r="AE79" s="104" t="s">
        <v>149</v>
      </c>
      <c r="AF79" s="104" t="s">
        <v>149</v>
      </c>
      <c r="AG79" s="104" t="s">
        <v>150</v>
      </c>
      <c r="AH79" s="104" t="s">
        <v>150</v>
      </c>
      <c r="AI79" s="104" t="s">
        <v>150</v>
      </c>
      <c r="AJ79" s="104" t="s">
        <v>150</v>
      </c>
      <c r="AK79" s="104" t="s">
        <v>150</v>
      </c>
      <c r="AL79" s="104" t="s">
        <v>150</v>
      </c>
      <c r="AM79" s="104" t="s">
        <v>150</v>
      </c>
      <c r="AN79" s="104" t="s">
        <v>150</v>
      </c>
      <c r="AO79" s="107" t="s">
        <v>150</v>
      </c>
      <c r="AP79" s="107" t="s">
        <v>150</v>
      </c>
      <c r="AQ79" s="107" t="s">
        <v>150</v>
      </c>
      <c r="AR79" s="107" t="s">
        <v>150</v>
      </c>
      <c r="AS79" s="107" t="s">
        <v>150</v>
      </c>
      <c r="AT79" s="106" t="s">
        <v>150</v>
      </c>
      <c r="AV79" s="175">
        <v>2.4</v>
      </c>
      <c r="AW79" s="107"/>
      <c r="AX79" s="107"/>
      <c r="AY79" s="107"/>
      <c r="AZ79" s="107"/>
      <c r="BA79" s="104"/>
      <c r="BB79" s="104"/>
      <c r="BC79" s="104"/>
      <c r="BD79" s="104"/>
      <c r="BE79" s="104"/>
      <c r="BF79" s="104"/>
      <c r="BG79" s="104"/>
      <c r="BH79" s="104"/>
      <c r="BI79" s="104" t="s">
        <v>149</v>
      </c>
      <c r="BJ79" s="104" t="s">
        <v>149</v>
      </c>
      <c r="BK79" s="104" t="s">
        <v>149</v>
      </c>
      <c r="BL79" s="104" t="s">
        <v>149</v>
      </c>
      <c r="BM79" s="104" t="s">
        <v>149</v>
      </c>
      <c r="BN79" s="104" t="s">
        <v>149</v>
      </c>
      <c r="BO79" s="104" t="s">
        <v>149</v>
      </c>
      <c r="BP79" s="104" t="s">
        <v>149</v>
      </c>
      <c r="BQ79" s="104" t="s">
        <v>149</v>
      </c>
      <c r="BR79" s="104" t="s">
        <v>149</v>
      </c>
      <c r="BS79" s="104" t="s">
        <v>149</v>
      </c>
      <c r="BT79" s="104" t="s">
        <v>150</v>
      </c>
      <c r="BU79" s="104" t="s">
        <v>150</v>
      </c>
      <c r="BV79" s="104" t="s">
        <v>150</v>
      </c>
      <c r="BW79" s="104" t="s">
        <v>150</v>
      </c>
      <c r="BX79" s="104" t="s">
        <v>150</v>
      </c>
      <c r="BY79" s="104" t="s">
        <v>150</v>
      </c>
      <c r="BZ79" s="105" t="s">
        <v>150</v>
      </c>
      <c r="CA79" s="117" t="s">
        <v>150</v>
      </c>
      <c r="CB79" s="107" t="s">
        <v>150</v>
      </c>
      <c r="CC79" s="107" t="s">
        <v>150</v>
      </c>
      <c r="CD79" s="107" t="s">
        <v>150</v>
      </c>
      <c r="CE79" s="107" t="s">
        <v>150</v>
      </c>
      <c r="CF79" s="107" t="s">
        <v>150</v>
      </c>
      <c r="CG79" s="106" t="s">
        <v>150</v>
      </c>
    </row>
    <row r="80" spans="9:85" x14ac:dyDescent="0.25">
      <c r="I80" s="175">
        <v>2.6</v>
      </c>
      <c r="J80" s="107"/>
      <c r="K80" s="107"/>
      <c r="L80" s="107"/>
      <c r="M80" s="107"/>
      <c r="N80" s="107"/>
      <c r="O80" s="104"/>
      <c r="P80" s="104"/>
      <c r="Q80" s="104"/>
      <c r="R80" s="104"/>
      <c r="S80" s="104"/>
      <c r="T80" s="104"/>
      <c r="U80" s="104"/>
      <c r="V80" s="104" t="s">
        <v>149</v>
      </c>
      <c r="W80" s="104" t="s">
        <v>149</v>
      </c>
      <c r="X80" s="104" t="s">
        <v>149</v>
      </c>
      <c r="Y80" s="104" t="s">
        <v>149</v>
      </c>
      <c r="Z80" s="104" t="s">
        <v>149</v>
      </c>
      <c r="AA80" s="104" t="s">
        <v>149</v>
      </c>
      <c r="AB80" s="104" t="s">
        <v>149</v>
      </c>
      <c r="AC80" s="104" t="s">
        <v>149</v>
      </c>
      <c r="AD80" s="104" t="s">
        <v>149</v>
      </c>
      <c r="AE80" s="104" t="s">
        <v>150</v>
      </c>
      <c r="AF80" s="104" t="s">
        <v>150</v>
      </c>
      <c r="AG80" s="104" t="s">
        <v>150</v>
      </c>
      <c r="AH80" s="104" t="s">
        <v>150</v>
      </c>
      <c r="AI80" s="104" t="s">
        <v>150</v>
      </c>
      <c r="AJ80" s="104" t="s">
        <v>150</v>
      </c>
      <c r="AK80" s="104" t="s">
        <v>150</v>
      </c>
      <c r="AL80" s="104" t="s">
        <v>150</v>
      </c>
      <c r="AM80" s="104" t="s">
        <v>150</v>
      </c>
      <c r="AN80" s="104" t="s">
        <v>150</v>
      </c>
      <c r="AO80" s="107" t="s">
        <v>150</v>
      </c>
      <c r="AP80" s="107" t="s">
        <v>150</v>
      </c>
      <c r="AQ80" s="107" t="s">
        <v>150</v>
      </c>
      <c r="AR80" s="107" t="s">
        <v>150</v>
      </c>
      <c r="AS80" s="107" t="s">
        <v>150</v>
      </c>
      <c r="AT80" s="106" t="s">
        <v>150</v>
      </c>
      <c r="AV80" s="175">
        <v>2.6</v>
      </c>
      <c r="AW80" s="107"/>
      <c r="AX80" s="107"/>
      <c r="AY80" s="107"/>
      <c r="AZ80" s="107"/>
      <c r="BA80" s="107"/>
      <c r="BB80" s="104"/>
      <c r="BC80" s="104"/>
      <c r="BD80" s="104"/>
      <c r="BE80" s="104"/>
      <c r="BF80" s="104"/>
      <c r="BG80" s="104"/>
      <c r="BH80" s="104"/>
      <c r="BI80" s="104" t="s">
        <v>149</v>
      </c>
      <c r="BJ80" s="104" t="s">
        <v>149</v>
      </c>
      <c r="BK80" s="104" t="s">
        <v>149</v>
      </c>
      <c r="BL80" s="104" t="s">
        <v>149</v>
      </c>
      <c r="BM80" s="104" t="s">
        <v>149</v>
      </c>
      <c r="BN80" s="104" t="s">
        <v>149</v>
      </c>
      <c r="BO80" s="104" t="s">
        <v>149</v>
      </c>
      <c r="BP80" s="104" t="s">
        <v>149</v>
      </c>
      <c r="BQ80" s="104" t="s">
        <v>149</v>
      </c>
      <c r="BR80" s="104" t="s">
        <v>150</v>
      </c>
      <c r="BS80" s="104" t="s">
        <v>150</v>
      </c>
      <c r="BT80" s="104" t="s">
        <v>150</v>
      </c>
      <c r="BU80" s="104" t="s">
        <v>150</v>
      </c>
      <c r="BV80" s="104" t="s">
        <v>150</v>
      </c>
      <c r="BW80" s="104" t="s">
        <v>150</v>
      </c>
      <c r="BX80" s="104" t="s">
        <v>150</v>
      </c>
      <c r="BY80" s="104" t="s">
        <v>150</v>
      </c>
      <c r="BZ80" s="105" t="s">
        <v>150</v>
      </c>
      <c r="CA80" s="117" t="s">
        <v>150</v>
      </c>
      <c r="CB80" s="107" t="s">
        <v>150</v>
      </c>
      <c r="CC80" s="107" t="s">
        <v>150</v>
      </c>
      <c r="CD80" s="107" t="s">
        <v>150</v>
      </c>
      <c r="CE80" s="107" t="s">
        <v>150</v>
      </c>
      <c r="CF80" s="107" t="s">
        <v>150</v>
      </c>
      <c r="CG80" s="106" t="s">
        <v>150</v>
      </c>
    </row>
    <row r="81" spans="9:85" x14ac:dyDescent="0.25">
      <c r="I81" s="175">
        <v>2.8</v>
      </c>
      <c r="J81" s="107"/>
      <c r="K81" s="107"/>
      <c r="L81" s="107"/>
      <c r="M81" s="107"/>
      <c r="N81" s="107"/>
      <c r="O81" s="107"/>
      <c r="P81" s="104"/>
      <c r="Q81" s="104"/>
      <c r="R81" s="104"/>
      <c r="S81" s="104"/>
      <c r="T81" s="104"/>
      <c r="U81" s="104" t="s">
        <v>149</v>
      </c>
      <c r="V81" s="104" t="s">
        <v>149</v>
      </c>
      <c r="W81" s="104" t="s">
        <v>149</v>
      </c>
      <c r="X81" s="104" t="s">
        <v>149</v>
      </c>
      <c r="Y81" s="104" t="s">
        <v>149</v>
      </c>
      <c r="Z81" s="104" t="s">
        <v>149</v>
      </c>
      <c r="AA81" s="104" t="s">
        <v>149</v>
      </c>
      <c r="AB81" s="104" t="s">
        <v>149</v>
      </c>
      <c r="AC81" s="104" t="s">
        <v>149</v>
      </c>
      <c r="AD81" s="104" t="s">
        <v>150</v>
      </c>
      <c r="AE81" s="104" t="s">
        <v>150</v>
      </c>
      <c r="AF81" s="104" t="s">
        <v>150</v>
      </c>
      <c r="AG81" s="104" t="s">
        <v>150</v>
      </c>
      <c r="AH81" s="104" t="s">
        <v>150</v>
      </c>
      <c r="AI81" s="104" t="s">
        <v>150</v>
      </c>
      <c r="AJ81" s="104" t="s">
        <v>150</v>
      </c>
      <c r="AK81" s="104" t="s">
        <v>150</v>
      </c>
      <c r="AL81" s="104" t="s">
        <v>150</v>
      </c>
      <c r="AM81" s="104" t="s">
        <v>150</v>
      </c>
      <c r="AN81" s="107" t="s">
        <v>150</v>
      </c>
      <c r="AO81" s="107" t="s">
        <v>150</v>
      </c>
      <c r="AP81" s="107" t="s">
        <v>150</v>
      </c>
      <c r="AQ81" s="107" t="s">
        <v>150</v>
      </c>
      <c r="AR81" s="107" t="s">
        <v>150</v>
      </c>
      <c r="AS81" s="107" t="s">
        <v>150</v>
      </c>
      <c r="AT81" s="106" t="s">
        <v>150</v>
      </c>
      <c r="AV81" s="175">
        <v>2.8</v>
      </c>
      <c r="AW81" s="107"/>
      <c r="AX81" s="107"/>
      <c r="AY81" s="107"/>
      <c r="AZ81" s="107"/>
      <c r="BA81" s="107"/>
      <c r="BB81" s="107"/>
      <c r="BC81" s="104"/>
      <c r="BD81" s="104"/>
      <c r="BE81" s="104"/>
      <c r="BF81" s="104"/>
      <c r="BG81" s="104"/>
      <c r="BH81" s="104" t="s">
        <v>149</v>
      </c>
      <c r="BI81" s="104" t="s">
        <v>149</v>
      </c>
      <c r="BJ81" s="104" t="s">
        <v>149</v>
      </c>
      <c r="BK81" s="104" t="s">
        <v>149</v>
      </c>
      <c r="BL81" s="104" t="s">
        <v>149</v>
      </c>
      <c r="BM81" s="104" t="s">
        <v>149</v>
      </c>
      <c r="BN81" s="104" t="s">
        <v>149</v>
      </c>
      <c r="BO81" s="104" t="s">
        <v>149</v>
      </c>
      <c r="BP81" s="104" t="s">
        <v>149</v>
      </c>
      <c r="BQ81" s="104" t="s">
        <v>150</v>
      </c>
      <c r="BR81" s="104" t="s">
        <v>150</v>
      </c>
      <c r="BS81" s="104" t="s">
        <v>150</v>
      </c>
      <c r="BT81" s="104" t="s">
        <v>150</v>
      </c>
      <c r="BU81" s="104" t="s">
        <v>150</v>
      </c>
      <c r="BV81" s="104" t="s">
        <v>150</v>
      </c>
      <c r="BW81" s="104" t="s">
        <v>150</v>
      </c>
      <c r="BX81" s="104" t="s">
        <v>150</v>
      </c>
      <c r="BY81" s="104" t="s">
        <v>150</v>
      </c>
      <c r="BZ81" s="105" t="s">
        <v>150</v>
      </c>
      <c r="CA81" s="133" t="s">
        <v>150</v>
      </c>
      <c r="CB81" s="107" t="s">
        <v>150</v>
      </c>
      <c r="CC81" s="107" t="s">
        <v>150</v>
      </c>
      <c r="CD81" s="107" t="s">
        <v>150</v>
      </c>
      <c r="CE81" s="107" t="s">
        <v>150</v>
      </c>
      <c r="CF81" s="107" t="s">
        <v>150</v>
      </c>
      <c r="CG81" s="106" t="s">
        <v>150</v>
      </c>
    </row>
    <row r="82" spans="9:85" ht="15.75" thickBot="1" x14ac:dyDescent="0.3">
      <c r="I82" s="175">
        <v>3</v>
      </c>
      <c r="J82" s="107"/>
      <c r="K82" s="107"/>
      <c r="L82" s="107"/>
      <c r="M82" s="107"/>
      <c r="N82" s="107"/>
      <c r="O82" s="107"/>
      <c r="P82" s="104"/>
      <c r="Q82" s="104"/>
      <c r="R82" s="104"/>
      <c r="S82" s="104"/>
      <c r="T82" s="104" t="s">
        <v>149</v>
      </c>
      <c r="U82" s="104" t="s">
        <v>149</v>
      </c>
      <c r="V82" s="104" t="s">
        <v>149</v>
      </c>
      <c r="W82" s="104" t="s">
        <v>149</v>
      </c>
      <c r="X82" s="104" t="s">
        <v>149</v>
      </c>
      <c r="Y82" s="104" t="s">
        <v>149</v>
      </c>
      <c r="Z82" s="104" t="s">
        <v>149</v>
      </c>
      <c r="AA82" s="104" t="s">
        <v>149</v>
      </c>
      <c r="AB82" s="104" t="s">
        <v>149</v>
      </c>
      <c r="AC82" s="104" t="s">
        <v>150</v>
      </c>
      <c r="AD82" s="104" t="s">
        <v>150</v>
      </c>
      <c r="AE82" s="104" t="s">
        <v>150</v>
      </c>
      <c r="AF82" s="104" t="s">
        <v>150</v>
      </c>
      <c r="AG82" s="104" t="s">
        <v>150</v>
      </c>
      <c r="AH82" s="104" t="s">
        <v>150</v>
      </c>
      <c r="AI82" s="104" t="s">
        <v>150</v>
      </c>
      <c r="AJ82" s="104" t="s">
        <v>150</v>
      </c>
      <c r="AK82" s="104" t="s">
        <v>150</v>
      </c>
      <c r="AL82" s="104" t="s">
        <v>150</v>
      </c>
      <c r="AM82" s="104" t="s">
        <v>150</v>
      </c>
      <c r="AN82" s="107" t="s">
        <v>150</v>
      </c>
      <c r="AO82" s="107" t="s">
        <v>150</v>
      </c>
      <c r="AP82" s="107" t="s">
        <v>150</v>
      </c>
      <c r="AQ82" s="107" t="s">
        <v>150</v>
      </c>
      <c r="AR82" s="107" t="s">
        <v>150</v>
      </c>
      <c r="AS82" s="107" t="s">
        <v>150</v>
      </c>
      <c r="AT82" s="106" t="s">
        <v>150</v>
      </c>
      <c r="AV82" s="175">
        <v>3</v>
      </c>
      <c r="AW82" s="107"/>
      <c r="AX82" s="107"/>
      <c r="AY82" s="107"/>
      <c r="AZ82" s="107"/>
      <c r="BA82" s="107"/>
      <c r="BB82" s="107"/>
      <c r="BC82" s="104"/>
      <c r="BD82" s="104"/>
      <c r="BE82" s="104"/>
      <c r="BF82" s="104"/>
      <c r="BG82" s="104" t="s">
        <v>149</v>
      </c>
      <c r="BH82" s="104" t="s">
        <v>149</v>
      </c>
      <c r="BI82" s="104" t="s">
        <v>149</v>
      </c>
      <c r="BJ82" s="104" t="s">
        <v>149</v>
      </c>
      <c r="BK82" s="104" t="s">
        <v>149</v>
      </c>
      <c r="BL82" s="104" t="s">
        <v>149</v>
      </c>
      <c r="BM82" s="104" t="s">
        <v>149</v>
      </c>
      <c r="BN82" s="104" t="s">
        <v>149</v>
      </c>
      <c r="BO82" s="104" t="s">
        <v>149</v>
      </c>
      <c r="BP82" s="104" t="s">
        <v>150</v>
      </c>
      <c r="BQ82" s="104" t="s">
        <v>150</v>
      </c>
      <c r="BR82" s="104" t="s">
        <v>150</v>
      </c>
      <c r="BS82" s="104" t="s">
        <v>150</v>
      </c>
      <c r="BT82" s="104" t="s">
        <v>150</v>
      </c>
      <c r="BU82" s="104" t="s">
        <v>150</v>
      </c>
      <c r="BV82" s="104" t="s">
        <v>150</v>
      </c>
      <c r="BW82" s="104" t="s">
        <v>150</v>
      </c>
      <c r="BX82" s="104" t="s">
        <v>150</v>
      </c>
      <c r="BY82" s="104" t="s">
        <v>150</v>
      </c>
      <c r="BZ82" s="105" t="s">
        <v>150</v>
      </c>
      <c r="CA82" s="133" t="s">
        <v>150</v>
      </c>
      <c r="CB82" s="107" t="s">
        <v>150</v>
      </c>
      <c r="CC82" s="107" t="s">
        <v>150</v>
      </c>
      <c r="CD82" s="107" t="s">
        <v>150</v>
      </c>
      <c r="CE82" s="107" t="s">
        <v>150</v>
      </c>
      <c r="CF82" s="107" t="s">
        <v>150</v>
      </c>
      <c r="CG82" s="106" t="s">
        <v>150</v>
      </c>
    </row>
    <row r="83" spans="9:85" x14ac:dyDescent="0.25">
      <c r="I83" s="175">
        <v>3.2</v>
      </c>
      <c r="J83" s="107"/>
      <c r="K83" s="107"/>
      <c r="L83" s="107"/>
      <c r="M83" s="107"/>
      <c r="N83" s="107"/>
      <c r="O83" s="107"/>
      <c r="P83" s="107"/>
      <c r="Q83" s="104"/>
      <c r="R83" s="104"/>
      <c r="S83" s="104"/>
      <c r="T83" s="104" t="s">
        <v>149</v>
      </c>
      <c r="U83" s="104" t="s">
        <v>149</v>
      </c>
      <c r="V83" s="104" t="s">
        <v>149</v>
      </c>
      <c r="W83" s="104" t="s">
        <v>149</v>
      </c>
      <c r="X83" s="104" t="s">
        <v>149</v>
      </c>
      <c r="Y83" s="104" t="s">
        <v>149</v>
      </c>
      <c r="Z83" s="104" t="s">
        <v>149</v>
      </c>
      <c r="AA83" s="104" t="s">
        <v>149</v>
      </c>
      <c r="AB83" s="104" t="s">
        <v>150</v>
      </c>
      <c r="AC83" s="104" t="s">
        <v>150</v>
      </c>
      <c r="AD83" s="104" t="s">
        <v>150</v>
      </c>
      <c r="AE83" s="104" t="s">
        <v>150</v>
      </c>
      <c r="AF83" s="104" t="s">
        <v>150</v>
      </c>
      <c r="AG83" s="104" t="s">
        <v>150</v>
      </c>
      <c r="AH83" s="104" t="s">
        <v>150</v>
      </c>
      <c r="AI83" s="104" t="s">
        <v>150</v>
      </c>
      <c r="AJ83" s="104" t="s">
        <v>150</v>
      </c>
      <c r="AK83" s="307"/>
      <c r="AL83" s="308"/>
      <c r="AM83" s="308"/>
      <c r="AN83" s="309"/>
      <c r="AO83" s="309"/>
      <c r="AP83" s="309"/>
      <c r="AQ83" s="309"/>
      <c r="AR83" s="309"/>
      <c r="AS83" s="309"/>
      <c r="AT83" s="310"/>
      <c r="AV83" s="175">
        <v>3.2</v>
      </c>
      <c r="AW83" s="107"/>
      <c r="AX83" s="107"/>
      <c r="AY83" s="107"/>
      <c r="AZ83" s="107"/>
      <c r="BA83" s="107"/>
      <c r="BB83" s="107"/>
      <c r="BC83" s="107"/>
      <c r="BD83" s="104"/>
      <c r="BE83" s="104"/>
      <c r="BF83" s="104"/>
      <c r="BG83" s="104" t="s">
        <v>149</v>
      </c>
      <c r="BH83" s="104" t="s">
        <v>149</v>
      </c>
      <c r="BI83" s="104" t="s">
        <v>149</v>
      </c>
      <c r="BJ83" s="104" t="s">
        <v>149</v>
      </c>
      <c r="BK83" s="104" t="s">
        <v>149</v>
      </c>
      <c r="BL83" s="104" t="s">
        <v>149</v>
      </c>
      <c r="BM83" s="104" t="s">
        <v>149</v>
      </c>
      <c r="BN83" s="104" t="s">
        <v>149</v>
      </c>
      <c r="BO83" s="104" t="s">
        <v>150</v>
      </c>
      <c r="BP83" s="104" t="s">
        <v>150</v>
      </c>
      <c r="BQ83" s="104" t="s">
        <v>150</v>
      </c>
      <c r="BR83" s="104" t="s">
        <v>150</v>
      </c>
      <c r="BS83" s="104" t="s">
        <v>150</v>
      </c>
      <c r="BT83" s="104" t="s">
        <v>150</v>
      </c>
      <c r="BU83" s="104" t="s">
        <v>150</v>
      </c>
      <c r="BV83" s="104" t="s">
        <v>150</v>
      </c>
      <c r="BW83" s="104" t="s">
        <v>150</v>
      </c>
      <c r="BX83" s="104" t="s">
        <v>150</v>
      </c>
      <c r="BY83" s="104" t="s">
        <v>150</v>
      </c>
      <c r="BZ83" s="105" t="s">
        <v>150</v>
      </c>
      <c r="CA83" s="133" t="s">
        <v>150</v>
      </c>
      <c r="CB83" s="107" t="s">
        <v>150</v>
      </c>
      <c r="CC83" s="107" t="s">
        <v>150</v>
      </c>
      <c r="CD83" s="107" t="s">
        <v>150</v>
      </c>
      <c r="CE83" s="107" t="s">
        <v>150</v>
      </c>
      <c r="CF83" s="107" t="s">
        <v>150</v>
      </c>
      <c r="CG83" s="106" t="s">
        <v>150</v>
      </c>
    </row>
    <row r="84" spans="9:85" x14ac:dyDescent="0.25">
      <c r="I84" s="175">
        <v>3.4</v>
      </c>
      <c r="J84" s="107"/>
      <c r="K84" s="107"/>
      <c r="L84" s="107"/>
      <c r="M84" s="107"/>
      <c r="N84" s="107"/>
      <c r="O84" s="107"/>
      <c r="P84" s="107"/>
      <c r="Q84" s="107"/>
      <c r="R84" s="104"/>
      <c r="S84" s="104" t="s">
        <v>149</v>
      </c>
      <c r="T84" s="104" t="s">
        <v>149</v>
      </c>
      <c r="U84" s="104" t="s">
        <v>149</v>
      </c>
      <c r="V84" s="104" t="s">
        <v>149</v>
      </c>
      <c r="W84" s="104" t="s">
        <v>149</v>
      </c>
      <c r="X84" s="104" t="s">
        <v>149</v>
      </c>
      <c r="Y84" s="104" t="s">
        <v>149</v>
      </c>
      <c r="Z84" s="104" t="s">
        <v>149</v>
      </c>
      <c r="AA84" s="104" t="s">
        <v>150</v>
      </c>
      <c r="AB84" s="104" t="s">
        <v>150</v>
      </c>
      <c r="AC84" s="104" t="s">
        <v>150</v>
      </c>
      <c r="AD84" s="104" t="s">
        <v>150</v>
      </c>
      <c r="AE84" s="104" t="s">
        <v>150</v>
      </c>
      <c r="AF84" s="104" t="s">
        <v>150</v>
      </c>
      <c r="AG84" s="104" t="s">
        <v>150</v>
      </c>
      <c r="AH84" s="104" t="s">
        <v>150</v>
      </c>
      <c r="AI84" s="104" t="s">
        <v>150</v>
      </c>
      <c r="AJ84" s="104" t="s">
        <v>150</v>
      </c>
      <c r="AK84" s="311"/>
      <c r="AL84" s="299"/>
      <c r="AM84" s="299"/>
      <c r="AN84" s="300"/>
      <c r="AO84" s="300"/>
      <c r="AP84" s="300"/>
      <c r="AQ84" s="300"/>
      <c r="AR84" s="300"/>
      <c r="AS84" s="300"/>
      <c r="AT84" s="301"/>
      <c r="AV84" s="175">
        <v>3.4</v>
      </c>
      <c r="AW84" s="107"/>
      <c r="AX84" s="107"/>
      <c r="AY84" s="107"/>
      <c r="AZ84" s="107"/>
      <c r="BA84" s="107"/>
      <c r="BB84" s="107"/>
      <c r="BC84" s="107"/>
      <c r="BD84" s="107"/>
      <c r="BE84" s="104"/>
      <c r="BF84" s="104" t="s">
        <v>149</v>
      </c>
      <c r="BG84" s="104" t="s">
        <v>149</v>
      </c>
      <c r="BH84" s="104" t="s">
        <v>149</v>
      </c>
      <c r="BI84" s="104" t="s">
        <v>149</v>
      </c>
      <c r="BJ84" s="104" t="s">
        <v>149</v>
      </c>
      <c r="BK84" s="104" t="s">
        <v>149</v>
      </c>
      <c r="BL84" s="104" t="s">
        <v>149</v>
      </c>
      <c r="BM84" s="104" t="s">
        <v>149</v>
      </c>
      <c r="BN84" s="104" t="s">
        <v>150</v>
      </c>
      <c r="BO84" s="104" t="s">
        <v>150</v>
      </c>
      <c r="BP84" s="104" t="s">
        <v>150</v>
      </c>
      <c r="BQ84" s="104" t="s">
        <v>150</v>
      </c>
      <c r="BR84" s="104" t="s">
        <v>150</v>
      </c>
      <c r="BS84" s="104" t="s">
        <v>150</v>
      </c>
      <c r="BT84" s="104" t="s">
        <v>150</v>
      </c>
      <c r="BU84" s="104" t="s">
        <v>150</v>
      </c>
      <c r="BV84" s="104" t="s">
        <v>150</v>
      </c>
      <c r="BW84" s="104" t="s">
        <v>150</v>
      </c>
      <c r="BX84" s="104" t="s">
        <v>150</v>
      </c>
      <c r="BY84" s="104" t="s">
        <v>150</v>
      </c>
      <c r="BZ84" s="106" t="s">
        <v>150</v>
      </c>
      <c r="CA84" s="133" t="s">
        <v>150</v>
      </c>
      <c r="CB84" s="107" t="s">
        <v>150</v>
      </c>
      <c r="CC84" s="107" t="s">
        <v>150</v>
      </c>
      <c r="CD84" s="107" t="s">
        <v>150</v>
      </c>
      <c r="CE84" s="107" t="s">
        <v>150</v>
      </c>
      <c r="CF84" s="107" t="s">
        <v>150</v>
      </c>
      <c r="CG84" s="106" t="s">
        <v>150</v>
      </c>
    </row>
    <row r="85" spans="9:85" x14ac:dyDescent="0.25">
      <c r="I85" s="175">
        <v>3.6</v>
      </c>
      <c r="J85" s="107"/>
      <c r="K85" s="107"/>
      <c r="L85" s="107"/>
      <c r="M85" s="107"/>
      <c r="N85" s="107"/>
      <c r="O85" s="107"/>
      <c r="P85" s="107"/>
      <c r="Q85" s="107"/>
      <c r="R85" s="104" t="s">
        <v>149</v>
      </c>
      <c r="S85" s="104" t="s">
        <v>149</v>
      </c>
      <c r="T85" s="104" t="s">
        <v>149</v>
      </c>
      <c r="U85" s="104" t="s">
        <v>149</v>
      </c>
      <c r="V85" s="104" t="s">
        <v>149</v>
      </c>
      <c r="W85" s="104" t="s">
        <v>149</v>
      </c>
      <c r="X85" s="104" t="s">
        <v>149</v>
      </c>
      <c r="Y85" s="104" t="s">
        <v>149</v>
      </c>
      <c r="Z85" s="104" t="s">
        <v>150</v>
      </c>
      <c r="AA85" s="104" t="s">
        <v>150</v>
      </c>
      <c r="AB85" s="104" t="s">
        <v>150</v>
      </c>
      <c r="AC85" s="104" t="s">
        <v>150</v>
      </c>
      <c r="AD85" s="104" t="s">
        <v>150</v>
      </c>
      <c r="AE85" s="104" t="s">
        <v>150</v>
      </c>
      <c r="AF85" s="104" t="s">
        <v>150</v>
      </c>
      <c r="AG85" s="104" t="s">
        <v>150</v>
      </c>
      <c r="AH85" s="104" t="s">
        <v>150</v>
      </c>
      <c r="AI85" s="104" t="s">
        <v>150</v>
      </c>
      <c r="AJ85" s="104" t="s">
        <v>150</v>
      </c>
      <c r="AK85" s="311"/>
      <c r="AL85" s="299"/>
      <c r="AM85" s="299"/>
      <c r="AN85" s="300"/>
      <c r="AO85" s="300"/>
      <c r="AP85" s="300"/>
      <c r="AQ85" s="300"/>
      <c r="AR85" s="300"/>
      <c r="AS85" s="300"/>
      <c r="AT85" s="301"/>
      <c r="AV85" s="175">
        <v>3.6</v>
      </c>
      <c r="AW85" s="107"/>
      <c r="AX85" s="107"/>
      <c r="AY85" s="107"/>
      <c r="AZ85" s="107"/>
      <c r="BA85" s="107"/>
      <c r="BB85" s="107"/>
      <c r="BC85" s="107"/>
      <c r="BD85" s="107"/>
      <c r="BE85" s="104" t="s">
        <v>149</v>
      </c>
      <c r="BF85" s="104" t="s">
        <v>149</v>
      </c>
      <c r="BG85" s="104" t="s">
        <v>149</v>
      </c>
      <c r="BH85" s="104" t="s">
        <v>149</v>
      </c>
      <c r="BI85" s="104" t="s">
        <v>149</v>
      </c>
      <c r="BJ85" s="104" t="s">
        <v>149</v>
      </c>
      <c r="BK85" s="104" t="s">
        <v>149</v>
      </c>
      <c r="BL85" s="104" t="s">
        <v>149</v>
      </c>
      <c r="BM85" s="104" t="s">
        <v>150</v>
      </c>
      <c r="BN85" s="104" t="s">
        <v>150</v>
      </c>
      <c r="BO85" s="104" t="s">
        <v>150</v>
      </c>
      <c r="BP85" s="104" t="s">
        <v>150</v>
      </c>
      <c r="BQ85" s="104" t="s">
        <v>150</v>
      </c>
      <c r="BR85" s="104" t="s">
        <v>150</v>
      </c>
      <c r="BS85" s="104" t="s">
        <v>150</v>
      </c>
      <c r="BT85" s="104" t="s">
        <v>150</v>
      </c>
      <c r="BU85" s="104" t="s">
        <v>150</v>
      </c>
      <c r="BV85" s="104" t="s">
        <v>150</v>
      </c>
      <c r="BW85" s="104" t="s">
        <v>150</v>
      </c>
      <c r="BX85" s="104" t="s">
        <v>150</v>
      </c>
      <c r="BY85" s="104" t="s">
        <v>150</v>
      </c>
      <c r="BZ85" s="106" t="s">
        <v>150</v>
      </c>
      <c r="CA85" s="133" t="s">
        <v>150</v>
      </c>
      <c r="CB85" s="107" t="s">
        <v>150</v>
      </c>
      <c r="CC85" s="107" t="s">
        <v>150</v>
      </c>
      <c r="CD85" s="107" t="s">
        <v>150</v>
      </c>
      <c r="CE85" s="107" t="s">
        <v>150</v>
      </c>
      <c r="CF85" s="107" t="s">
        <v>150</v>
      </c>
      <c r="CG85" s="106" t="s">
        <v>150</v>
      </c>
    </row>
    <row r="86" spans="9:85" x14ac:dyDescent="0.25">
      <c r="I86" s="175">
        <v>3.8</v>
      </c>
      <c r="J86" s="107"/>
      <c r="K86" s="107"/>
      <c r="L86" s="107"/>
      <c r="M86" s="107"/>
      <c r="N86" s="107"/>
      <c r="O86" s="107"/>
      <c r="P86" s="107"/>
      <c r="Q86" s="107"/>
      <c r="R86" s="107" t="s">
        <v>149</v>
      </c>
      <c r="S86" s="104" t="s">
        <v>149</v>
      </c>
      <c r="T86" s="104" t="s">
        <v>149</v>
      </c>
      <c r="U86" s="104" t="s">
        <v>149</v>
      </c>
      <c r="V86" s="104" t="s">
        <v>149</v>
      </c>
      <c r="W86" s="104" t="s">
        <v>149</v>
      </c>
      <c r="X86" s="104" t="s">
        <v>149</v>
      </c>
      <c r="Y86" s="104" t="s">
        <v>150</v>
      </c>
      <c r="Z86" s="104" t="s">
        <v>150</v>
      </c>
      <c r="AA86" s="104" t="s">
        <v>150</v>
      </c>
      <c r="AB86" s="104" t="s">
        <v>150</v>
      </c>
      <c r="AC86" s="104" t="s">
        <v>150</v>
      </c>
      <c r="AD86" s="104" t="s">
        <v>150</v>
      </c>
      <c r="AE86" s="104" t="s">
        <v>150</v>
      </c>
      <c r="AF86" s="104" t="s">
        <v>150</v>
      </c>
      <c r="AG86" s="104" t="s">
        <v>150</v>
      </c>
      <c r="AH86" s="104" t="s">
        <v>150</v>
      </c>
      <c r="AI86" s="104" t="s">
        <v>150</v>
      </c>
      <c r="AJ86" s="104" t="s">
        <v>150</v>
      </c>
      <c r="AK86" s="311"/>
      <c r="AL86" s="299"/>
      <c r="AM86" s="299"/>
      <c r="AN86" s="300"/>
      <c r="AO86" s="300"/>
      <c r="AP86" s="300"/>
      <c r="AQ86" s="300"/>
      <c r="AR86" s="300"/>
      <c r="AS86" s="300"/>
      <c r="AT86" s="301"/>
      <c r="AV86" s="175">
        <v>3.8</v>
      </c>
      <c r="AW86" s="107"/>
      <c r="AX86" s="107"/>
      <c r="AY86" s="107"/>
      <c r="AZ86" s="107"/>
      <c r="BA86" s="107"/>
      <c r="BB86" s="107"/>
      <c r="BC86" s="107"/>
      <c r="BD86" s="107"/>
      <c r="BE86" s="107" t="s">
        <v>149</v>
      </c>
      <c r="BF86" s="104" t="s">
        <v>149</v>
      </c>
      <c r="BG86" s="104" t="s">
        <v>149</v>
      </c>
      <c r="BH86" s="104" t="s">
        <v>149</v>
      </c>
      <c r="BI86" s="104" t="s">
        <v>149</v>
      </c>
      <c r="BJ86" s="104" t="s">
        <v>149</v>
      </c>
      <c r="BK86" s="104" t="s">
        <v>149</v>
      </c>
      <c r="BL86" s="104" t="s">
        <v>150</v>
      </c>
      <c r="BM86" s="104" t="s">
        <v>150</v>
      </c>
      <c r="BN86" s="104" t="s">
        <v>150</v>
      </c>
      <c r="BO86" s="104" t="s">
        <v>150</v>
      </c>
      <c r="BP86" s="104" t="s">
        <v>150</v>
      </c>
      <c r="BQ86" s="104" t="s">
        <v>150</v>
      </c>
      <c r="BR86" s="104" t="s">
        <v>150</v>
      </c>
      <c r="BS86" s="104" t="s">
        <v>150</v>
      </c>
      <c r="BT86" s="104" t="s">
        <v>150</v>
      </c>
      <c r="BU86" s="104" t="s">
        <v>150</v>
      </c>
      <c r="BV86" s="104" t="s">
        <v>150</v>
      </c>
      <c r="BW86" s="104" t="s">
        <v>150</v>
      </c>
      <c r="BX86" s="104" t="s">
        <v>150</v>
      </c>
      <c r="BY86" s="104" t="s">
        <v>150</v>
      </c>
      <c r="BZ86" s="106" t="s">
        <v>150</v>
      </c>
      <c r="CA86" s="133" t="s">
        <v>150</v>
      </c>
      <c r="CB86" s="107" t="s">
        <v>150</v>
      </c>
      <c r="CC86" s="107" t="s">
        <v>150</v>
      </c>
      <c r="CD86" s="107" t="s">
        <v>150</v>
      </c>
      <c r="CE86" s="107" t="s">
        <v>150</v>
      </c>
      <c r="CF86" s="107" t="s">
        <v>150</v>
      </c>
      <c r="CG86" s="106" t="s">
        <v>150</v>
      </c>
    </row>
    <row r="87" spans="9:85" x14ac:dyDescent="0.25">
      <c r="I87" s="175">
        <v>4</v>
      </c>
      <c r="J87" s="107"/>
      <c r="K87" s="107"/>
      <c r="L87" s="107"/>
      <c r="M87" s="107"/>
      <c r="N87" s="107"/>
      <c r="O87" s="107"/>
      <c r="P87" s="107"/>
      <c r="Q87" s="107"/>
      <c r="R87" s="107" t="s">
        <v>149</v>
      </c>
      <c r="S87" s="107" t="s">
        <v>149</v>
      </c>
      <c r="T87" s="104" t="s">
        <v>149</v>
      </c>
      <c r="U87" s="104" t="s">
        <v>149</v>
      </c>
      <c r="V87" s="104" t="s">
        <v>149</v>
      </c>
      <c r="W87" s="104" t="s">
        <v>149</v>
      </c>
      <c r="X87" s="104" t="s">
        <v>149</v>
      </c>
      <c r="Y87" s="104" t="s">
        <v>150</v>
      </c>
      <c r="Z87" s="104" t="s">
        <v>150</v>
      </c>
      <c r="AA87" s="104" t="s">
        <v>150</v>
      </c>
      <c r="AB87" s="104" t="s">
        <v>150</v>
      </c>
      <c r="AC87" s="104" t="s">
        <v>150</v>
      </c>
      <c r="AD87" s="104" t="s">
        <v>150</v>
      </c>
      <c r="AE87" s="104" t="s">
        <v>150</v>
      </c>
      <c r="AF87" s="104" t="s">
        <v>150</v>
      </c>
      <c r="AG87" s="104" t="s">
        <v>150</v>
      </c>
      <c r="AH87" s="104" t="s">
        <v>150</v>
      </c>
      <c r="AI87" s="104" t="s">
        <v>150</v>
      </c>
      <c r="AJ87" s="104" t="s">
        <v>150</v>
      </c>
      <c r="AK87" s="311"/>
      <c r="AL87" s="299"/>
      <c r="AM87" s="299"/>
      <c r="AN87" s="300"/>
      <c r="AO87" s="300"/>
      <c r="AP87" s="300"/>
      <c r="AQ87" s="300"/>
      <c r="AR87" s="300"/>
      <c r="AS87" s="300"/>
      <c r="AT87" s="301"/>
      <c r="AV87" s="175">
        <v>4</v>
      </c>
      <c r="AW87" s="107"/>
      <c r="AX87" s="107"/>
      <c r="AY87" s="107"/>
      <c r="AZ87" s="107"/>
      <c r="BA87" s="107"/>
      <c r="BB87" s="107"/>
      <c r="BC87" s="107"/>
      <c r="BD87" s="107"/>
      <c r="BE87" s="107" t="s">
        <v>149</v>
      </c>
      <c r="BF87" s="107" t="s">
        <v>149</v>
      </c>
      <c r="BG87" s="104" t="s">
        <v>149</v>
      </c>
      <c r="BH87" s="104" t="s">
        <v>149</v>
      </c>
      <c r="BI87" s="104" t="s">
        <v>149</v>
      </c>
      <c r="BJ87" s="104" t="s">
        <v>149</v>
      </c>
      <c r="BK87" s="104" t="s">
        <v>149</v>
      </c>
      <c r="BL87" s="104" t="s">
        <v>150</v>
      </c>
      <c r="BM87" s="104" t="s">
        <v>150</v>
      </c>
      <c r="BN87" s="104" t="s">
        <v>150</v>
      </c>
      <c r="BO87" s="104" t="s">
        <v>150</v>
      </c>
      <c r="BP87" s="104" t="s">
        <v>150</v>
      </c>
      <c r="BQ87" s="104" t="s">
        <v>150</v>
      </c>
      <c r="BR87" s="104" t="s">
        <v>150</v>
      </c>
      <c r="BS87" s="104" t="s">
        <v>150</v>
      </c>
      <c r="BT87" s="104" t="s">
        <v>150</v>
      </c>
      <c r="BU87" s="104" t="s">
        <v>150</v>
      </c>
      <c r="BV87" s="104" t="s">
        <v>150</v>
      </c>
      <c r="BW87" s="104" t="s">
        <v>150</v>
      </c>
      <c r="BX87" s="104" t="s">
        <v>150</v>
      </c>
      <c r="BY87" s="107" t="s">
        <v>150</v>
      </c>
      <c r="BZ87" s="106" t="s">
        <v>150</v>
      </c>
      <c r="CA87" s="133" t="s">
        <v>150</v>
      </c>
      <c r="CB87" s="107" t="s">
        <v>150</v>
      </c>
      <c r="CC87" s="107" t="s">
        <v>150</v>
      </c>
      <c r="CD87" s="107" t="s">
        <v>150</v>
      </c>
      <c r="CE87" s="107" t="s">
        <v>150</v>
      </c>
      <c r="CF87" s="107" t="s">
        <v>150</v>
      </c>
      <c r="CG87" s="106" t="s">
        <v>150</v>
      </c>
    </row>
    <row r="88" spans="9:85" x14ac:dyDescent="0.25">
      <c r="I88" s="175">
        <v>4.2</v>
      </c>
      <c r="J88" s="107"/>
      <c r="K88" s="107"/>
      <c r="L88" s="107"/>
      <c r="M88" s="107"/>
      <c r="N88" s="107"/>
      <c r="O88" s="107"/>
      <c r="P88" s="107"/>
      <c r="Q88" s="107" t="s">
        <v>149</v>
      </c>
      <c r="R88" s="107" t="s">
        <v>149</v>
      </c>
      <c r="S88" s="107" t="s">
        <v>149</v>
      </c>
      <c r="T88" s="104" t="s">
        <v>149</v>
      </c>
      <c r="U88" s="104" t="s">
        <v>149</v>
      </c>
      <c r="V88" s="104" t="s">
        <v>149</v>
      </c>
      <c r="W88" s="104" t="s">
        <v>149</v>
      </c>
      <c r="X88" s="104" t="s">
        <v>150</v>
      </c>
      <c r="Y88" s="104" t="s">
        <v>150</v>
      </c>
      <c r="Z88" s="104" t="s">
        <v>150</v>
      </c>
      <c r="AA88" s="104" t="s">
        <v>150</v>
      </c>
      <c r="AB88" s="104" t="s">
        <v>150</v>
      </c>
      <c r="AC88" s="104" t="s">
        <v>150</v>
      </c>
      <c r="AD88" s="104" t="s">
        <v>150</v>
      </c>
      <c r="AE88" s="104" t="s">
        <v>150</v>
      </c>
      <c r="AF88" s="104" t="s">
        <v>150</v>
      </c>
      <c r="AG88" s="104" t="s">
        <v>150</v>
      </c>
      <c r="AH88" s="104" t="s">
        <v>150</v>
      </c>
      <c r="AI88" s="104" t="s">
        <v>150</v>
      </c>
      <c r="AJ88" s="104" t="s">
        <v>150</v>
      </c>
      <c r="AK88" s="311"/>
      <c r="AL88" s="299"/>
      <c r="AM88" s="299"/>
      <c r="AN88" s="300"/>
      <c r="AO88" s="300"/>
      <c r="AP88" s="300"/>
      <c r="AQ88" s="300"/>
      <c r="AR88" s="300"/>
      <c r="AS88" s="300"/>
      <c r="AT88" s="301"/>
      <c r="AV88" s="175">
        <v>4.2</v>
      </c>
      <c r="AW88" s="107"/>
      <c r="AX88" s="107"/>
      <c r="AY88" s="107"/>
      <c r="AZ88" s="107"/>
      <c r="BA88" s="107"/>
      <c r="BB88" s="107"/>
      <c r="BC88" s="107"/>
      <c r="BD88" s="107" t="s">
        <v>149</v>
      </c>
      <c r="BE88" s="107" t="s">
        <v>149</v>
      </c>
      <c r="BF88" s="107" t="s">
        <v>149</v>
      </c>
      <c r="BG88" s="104" t="s">
        <v>149</v>
      </c>
      <c r="BH88" s="104" t="s">
        <v>149</v>
      </c>
      <c r="BI88" s="104" t="s">
        <v>149</v>
      </c>
      <c r="BJ88" s="104" t="s">
        <v>149</v>
      </c>
      <c r="BK88" s="104" t="s">
        <v>150</v>
      </c>
      <c r="BL88" s="104" t="s">
        <v>150</v>
      </c>
      <c r="BM88" s="104" t="s">
        <v>150</v>
      </c>
      <c r="BN88" s="104" t="s">
        <v>150</v>
      </c>
      <c r="BO88" s="104" t="s">
        <v>150</v>
      </c>
      <c r="BP88" s="104" t="s">
        <v>150</v>
      </c>
      <c r="BQ88" s="104" t="s">
        <v>150</v>
      </c>
      <c r="BR88" s="104" t="s">
        <v>150</v>
      </c>
      <c r="BS88" s="104" t="s">
        <v>150</v>
      </c>
      <c r="BT88" s="104" t="s">
        <v>150</v>
      </c>
      <c r="BU88" s="104" t="s">
        <v>150</v>
      </c>
      <c r="BV88" s="104" t="s">
        <v>150</v>
      </c>
      <c r="BW88" s="104" t="s">
        <v>150</v>
      </c>
      <c r="BX88" s="104" t="s">
        <v>150</v>
      </c>
      <c r="BY88" s="107" t="s">
        <v>150</v>
      </c>
      <c r="BZ88" s="106" t="s">
        <v>150</v>
      </c>
      <c r="CA88" s="133" t="s">
        <v>150</v>
      </c>
      <c r="CB88" s="107" t="s">
        <v>150</v>
      </c>
      <c r="CC88" s="107" t="s">
        <v>150</v>
      </c>
      <c r="CD88" s="107" t="s">
        <v>150</v>
      </c>
      <c r="CE88" s="107" t="s">
        <v>150</v>
      </c>
      <c r="CF88" s="107" t="s">
        <v>150</v>
      </c>
      <c r="CG88" s="106" t="s">
        <v>150</v>
      </c>
    </row>
    <row r="89" spans="9:85" x14ac:dyDescent="0.25">
      <c r="I89" s="175">
        <v>4.4000000000000004</v>
      </c>
      <c r="J89" s="107"/>
      <c r="K89" s="107"/>
      <c r="L89" s="107"/>
      <c r="M89" s="107"/>
      <c r="N89" s="107"/>
      <c r="O89" s="107"/>
      <c r="P89" s="107"/>
      <c r="Q89" s="107" t="s">
        <v>149</v>
      </c>
      <c r="R89" s="107" t="s">
        <v>149</v>
      </c>
      <c r="S89" s="107" t="s">
        <v>149</v>
      </c>
      <c r="T89" s="107" t="s">
        <v>149</v>
      </c>
      <c r="U89" s="104" t="s">
        <v>149</v>
      </c>
      <c r="V89" s="104" t="s">
        <v>149</v>
      </c>
      <c r="W89" s="104" t="s">
        <v>150</v>
      </c>
      <c r="X89" s="104" t="s">
        <v>150</v>
      </c>
      <c r="Y89" s="104" t="s">
        <v>150</v>
      </c>
      <c r="Z89" s="104" t="s">
        <v>150</v>
      </c>
      <c r="AA89" s="104" t="s">
        <v>150</v>
      </c>
      <c r="AB89" s="104" t="s">
        <v>150</v>
      </c>
      <c r="AC89" s="104" t="s">
        <v>150</v>
      </c>
      <c r="AD89" s="104" t="s">
        <v>150</v>
      </c>
      <c r="AE89" s="104" t="s">
        <v>150</v>
      </c>
      <c r="AF89" s="104" t="s">
        <v>150</v>
      </c>
      <c r="AG89" s="104" t="s">
        <v>150</v>
      </c>
      <c r="AH89" s="104" t="s">
        <v>150</v>
      </c>
      <c r="AI89" s="104" t="s">
        <v>150</v>
      </c>
      <c r="AJ89" s="104" t="s">
        <v>150</v>
      </c>
      <c r="AK89" s="311"/>
      <c r="AL89" s="299"/>
      <c r="AM89" s="299"/>
      <c r="AN89" s="300"/>
      <c r="AO89" s="300"/>
      <c r="AP89" s="300"/>
      <c r="AQ89" s="300"/>
      <c r="AR89" s="300"/>
      <c r="AS89" s="300"/>
      <c r="AT89" s="301"/>
      <c r="AV89" s="175">
        <v>4.4000000000000004</v>
      </c>
      <c r="AW89" s="107"/>
      <c r="AX89" s="107"/>
      <c r="AY89" s="107"/>
      <c r="AZ89" s="107"/>
      <c r="BA89" s="107"/>
      <c r="BB89" s="107"/>
      <c r="BC89" s="107"/>
      <c r="BD89" s="107" t="s">
        <v>149</v>
      </c>
      <c r="BE89" s="107" t="s">
        <v>149</v>
      </c>
      <c r="BF89" s="107" t="s">
        <v>149</v>
      </c>
      <c r="BG89" s="107" t="s">
        <v>149</v>
      </c>
      <c r="BH89" s="104" t="s">
        <v>149</v>
      </c>
      <c r="BI89" s="104" t="s">
        <v>149</v>
      </c>
      <c r="BJ89" s="104" t="s">
        <v>150</v>
      </c>
      <c r="BK89" s="104" t="s">
        <v>150</v>
      </c>
      <c r="BL89" s="104" t="s">
        <v>150</v>
      </c>
      <c r="BM89" s="104" t="s">
        <v>150</v>
      </c>
      <c r="BN89" s="104" t="s">
        <v>150</v>
      </c>
      <c r="BO89" s="104" t="s">
        <v>150</v>
      </c>
      <c r="BP89" s="104" t="s">
        <v>150</v>
      </c>
      <c r="BQ89" s="104" t="s">
        <v>150</v>
      </c>
      <c r="BR89" s="104" t="s">
        <v>150</v>
      </c>
      <c r="BS89" s="104" t="s">
        <v>150</v>
      </c>
      <c r="BT89" s="104" t="s">
        <v>150</v>
      </c>
      <c r="BU89" s="104" t="s">
        <v>150</v>
      </c>
      <c r="BV89" s="104" t="s">
        <v>150</v>
      </c>
      <c r="BW89" s="104" t="s">
        <v>150</v>
      </c>
      <c r="BX89" s="104" t="s">
        <v>150</v>
      </c>
      <c r="BY89" s="107" t="s">
        <v>150</v>
      </c>
      <c r="BZ89" s="106" t="s">
        <v>150</v>
      </c>
      <c r="CA89" s="133" t="s">
        <v>150</v>
      </c>
      <c r="CB89" s="107" t="s">
        <v>150</v>
      </c>
      <c r="CC89" s="107" t="s">
        <v>150</v>
      </c>
      <c r="CD89" s="107" t="s">
        <v>150</v>
      </c>
      <c r="CE89" s="107" t="s">
        <v>150</v>
      </c>
      <c r="CF89" s="107" t="s">
        <v>150</v>
      </c>
      <c r="CG89" s="106" t="s">
        <v>150</v>
      </c>
    </row>
    <row r="90" spans="9:85" ht="15.75" thickBot="1" x14ac:dyDescent="0.3">
      <c r="I90" s="175">
        <v>4.5</v>
      </c>
      <c r="J90" s="107"/>
      <c r="K90" s="107"/>
      <c r="L90" s="107"/>
      <c r="M90" s="107"/>
      <c r="N90" s="107"/>
      <c r="O90" s="107"/>
      <c r="P90" s="107"/>
      <c r="Q90" s="107" t="s">
        <v>149</v>
      </c>
      <c r="R90" s="107" t="s">
        <v>149</v>
      </c>
      <c r="S90" s="107" t="s">
        <v>149</v>
      </c>
      <c r="T90" s="107" t="s">
        <v>149</v>
      </c>
      <c r="U90" s="104" t="s">
        <v>149</v>
      </c>
      <c r="V90" s="104" t="s">
        <v>149</v>
      </c>
      <c r="W90" s="104" t="s">
        <v>150</v>
      </c>
      <c r="X90" s="104" t="s">
        <v>150</v>
      </c>
      <c r="Y90" s="104" t="s">
        <v>150</v>
      </c>
      <c r="Z90" s="104" t="s">
        <v>150</v>
      </c>
      <c r="AA90" s="104" t="s">
        <v>150</v>
      </c>
      <c r="AB90" s="104" t="s">
        <v>150</v>
      </c>
      <c r="AC90" s="104" t="s">
        <v>150</v>
      </c>
      <c r="AD90" s="104" t="s">
        <v>150</v>
      </c>
      <c r="AE90" s="104" t="s">
        <v>150</v>
      </c>
      <c r="AF90" s="104" t="s">
        <v>150</v>
      </c>
      <c r="AG90" s="104" t="s">
        <v>150</v>
      </c>
      <c r="AH90" s="104" t="s">
        <v>150</v>
      </c>
      <c r="AI90" s="104" t="s">
        <v>150</v>
      </c>
      <c r="AJ90" s="104" t="s">
        <v>150</v>
      </c>
      <c r="AK90" s="311"/>
      <c r="AL90" s="299"/>
      <c r="AM90" s="299"/>
      <c r="AN90" s="300"/>
      <c r="AO90" s="300"/>
      <c r="AP90" s="300"/>
      <c r="AQ90" s="300"/>
      <c r="AR90" s="300"/>
      <c r="AS90" s="300"/>
      <c r="AT90" s="301"/>
      <c r="AV90" s="194">
        <v>4.5</v>
      </c>
      <c r="AW90" s="109"/>
      <c r="AX90" s="109"/>
      <c r="AY90" s="109"/>
      <c r="AZ90" s="109"/>
      <c r="BA90" s="109"/>
      <c r="BB90" s="109"/>
      <c r="BC90" s="109"/>
      <c r="BD90" s="109" t="s">
        <v>149</v>
      </c>
      <c r="BE90" s="109" t="s">
        <v>149</v>
      </c>
      <c r="BF90" s="109" t="s">
        <v>149</v>
      </c>
      <c r="BG90" s="109" t="s">
        <v>149</v>
      </c>
      <c r="BH90" s="108" t="s">
        <v>149</v>
      </c>
      <c r="BI90" s="108" t="s">
        <v>149</v>
      </c>
      <c r="BJ90" s="108" t="s">
        <v>150</v>
      </c>
      <c r="BK90" s="108" t="s">
        <v>150</v>
      </c>
      <c r="BL90" s="108" t="s">
        <v>150</v>
      </c>
      <c r="BM90" s="108" t="s">
        <v>150</v>
      </c>
      <c r="BN90" s="108" t="s">
        <v>150</v>
      </c>
      <c r="BO90" s="108" t="s">
        <v>150</v>
      </c>
      <c r="BP90" s="108" t="s">
        <v>150</v>
      </c>
      <c r="BQ90" s="108" t="s">
        <v>150</v>
      </c>
      <c r="BR90" s="108" t="s">
        <v>150</v>
      </c>
      <c r="BS90" s="108" t="s">
        <v>150</v>
      </c>
      <c r="BT90" s="108" t="s">
        <v>150</v>
      </c>
      <c r="BU90" s="108" t="s">
        <v>150</v>
      </c>
      <c r="BV90" s="108" t="s">
        <v>150</v>
      </c>
      <c r="BW90" s="108" t="s">
        <v>150</v>
      </c>
      <c r="BX90" s="108" t="s">
        <v>150</v>
      </c>
      <c r="BY90" s="109" t="s">
        <v>150</v>
      </c>
      <c r="BZ90" s="110" t="s">
        <v>150</v>
      </c>
      <c r="CA90" s="134" t="s">
        <v>150</v>
      </c>
      <c r="CB90" s="109" t="s">
        <v>150</v>
      </c>
      <c r="CC90" s="109" t="s">
        <v>150</v>
      </c>
      <c r="CD90" s="109" t="s">
        <v>150</v>
      </c>
      <c r="CE90" s="109" t="s">
        <v>150</v>
      </c>
      <c r="CF90" s="109" t="s">
        <v>150</v>
      </c>
      <c r="CG90" s="110" t="s">
        <v>150</v>
      </c>
    </row>
    <row r="91" spans="9:85" x14ac:dyDescent="0.25">
      <c r="I91" s="172">
        <v>4.5999999999999996</v>
      </c>
      <c r="J91" s="107"/>
      <c r="K91" s="107"/>
      <c r="L91" s="107"/>
      <c r="M91" s="107"/>
      <c r="N91" s="107"/>
      <c r="O91" s="107"/>
      <c r="P91" s="107" t="s">
        <v>149</v>
      </c>
      <c r="Q91" s="107" t="s">
        <v>149</v>
      </c>
      <c r="R91" s="107" t="s">
        <v>149</v>
      </c>
      <c r="S91" s="107" t="s">
        <v>149</v>
      </c>
      <c r="T91" s="107" t="s">
        <v>149</v>
      </c>
      <c r="U91" s="107" t="s">
        <v>149</v>
      </c>
      <c r="V91" s="104" t="s">
        <v>149</v>
      </c>
      <c r="W91" s="104" t="s">
        <v>150</v>
      </c>
      <c r="X91" s="104" t="s">
        <v>150</v>
      </c>
      <c r="Y91" s="104" t="s">
        <v>150</v>
      </c>
      <c r="Z91" s="104" t="s">
        <v>150</v>
      </c>
      <c r="AA91" s="104" t="s">
        <v>150</v>
      </c>
      <c r="AB91" s="104" t="s">
        <v>150</v>
      </c>
      <c r="AC91" s="104" t="s">
        <v>150</v>
      </c>
      <c r="AD91" s="104" t="s">
        <v>150</v>
      </c>
      <c r="AE91" s="104" t="s">
        <v>150</v>
      </c>
      <c r="AF91" s="104" t="s">
        <v>150</v>
      </c>
      <c r="AG91" s="104" t="s">
        <v>150</v>
      </c>
      <c r="AH91" s="104" t="s">
        <v>150</v>
      </c>
      <c r="AI91" s="104" t="s">
        <v>150</v>
      </c>
      <c r="AJ91" s="104" t="s">
        <v>150</v>
      </c>
      <c r="AK91" s="311"/>
      <c r="AL91" s="299"/>
      <c r="AM91" s="299"/>
      <c r="AN91" s="300"/>
      <c r="AO91" s="300"/>
      <c r="AP91" s="300"/>
      <c r="AQ91" s="300"/>
      <c r="AR91" s="300"/>
      <c r="AS91" s="300"/>
      <c r="AT91" s="301"/>
      <c r="AV91" s="205">
        <v>4.5999999999999996</v>
      </c>
      <c r="AW91" s="207"/>
      <c r="AX91" s="207"/>
      <c r="AY91" s="207"/>
      <c r="AZ91" s="207"/>
      <c r="BA91" s="207"/>
      <c r="BB91" s="207"/>
      <c r="BC91" s="207" t="s">
        <v>149</v>
      </c>
      <c r="BD91" s="207" t="s">
        <v>149</v>
      </c>
      <c r="BE91" s="207" t="s">
        <v>149</v>
      </c>
      <c r="BF91" s="207" t="s">
        <v>149</v>
      </c>
      <c r="BG91" s="207" t="s">
        <v>149</v>
      </c>
      <c r="BH91" s="207" t="s">
        <v>149</v>
      </c>
      <c r="BI91" s="206" t="s">
        <v>149</v>
      </c>
      <c r="BJ91" s="206" t="s">
        <v>150</v>
      </c>
      <c r="BK91" s="206" t="s">
        <v>150</v>
      </c>
      <c r="BL91" s="206" t="s">
        <v>150</v>
      </c>
      <c r="BM91" s="206" t="s">
        <v>150</v>
      </c>
      <c r="BN91" s="206" t="s">
        <v>150</v>
      </c>
      <c r="BO91" s="206" t="s">
        <v>150</v>
      </c>
      <c r="BP91" s="206" t="s">
        <v>150</v>
      </c>
      <c r="BQ91" s="206" t="s">
        <v>150</v>
      </c>
      <c r="BR91" s="206" t="s">
        <v>150</v>
      </c>
      <c r="BS91" s="206" t="s">
        <v>150</v>
      </c>
      <c r="BT91" s="206" t="s">
        <v>150</v>
      </c>
      <c r="BU91" s="206" t="s">
        <v>150</v>
      </c>
      <c r="BV91" s="206" t="s">
        <v>150</v>
      </c>
      <c r="BW91" s="206" t="s">
        <v>150</v>
      </c>
      <c r="BX91" s="206" t="s">
        <v>150</v>
      </c>
      <c r="BY91" s="207" t="s">
        <v>150</v>
      </c>
      <c r="BZ91" s="207" t="s">
        <v>150</v>
      </c>
      <c r="CA91" s="207" t="s">
        <v>150</v>
      </c>
      <c r="CB91" s="207" t="s">
        <v>150</v>
      </c>
      <c r="CC91" s="207" t="s">
        <v>150</v>
      </c>
      <c r="CD91" s="207" t="s">
        <v>150</v>
      </c>
      <c r="CE91" s="207" t="s">
        <v>150</v>
      </c>
      <c r="CF91" s="207" t="s">
        <v>150</v>
      </c>
      <c r="CG91" s="207" t="s">
        <v>150</v>
      </c>
    </row>
    <row r="92" spans="9:85" x14ac:dyDescent="0.25">
      <c r="I92" s="172">
        <v>4.8</v>
      </c>
      <c r="J92" s="107"/>
      <c r="K92" s="107"/>
      <c r="L92" s="107"/>
      <c r="M92" s="107"/>
      <c r="N92" s="107"/>
      <c r="O92" s="107"/>
      <c r="P92" s="107" t="s">
        <v>149</v>
      </c>
      <c r="Q92" s="107" t="s">
        <v>149</v>
      </c>
      <c r="R92" s="107" t="s">
        <v>149</v>
      </c>
      <c r="S92" s="107" t="s">
        <v>149</v>
      </c>
      <c r="T92" s="107" t="s">
        <v>149</v>
      </c>
      <c r="U92" s="107" t="s">
        <v>149</v>
      </c>
      <c r="V92" s="104" t="s">
        <v>150</v>
      </c>
      <c r="W92" s="104" t="s">
        <v>150</v>
      </c>
      <c r="X92" s="104" t="s">
        <v>150</v>
      </c>
      <c r="Y92" s="104" t="s">
        <v>150</v>
      </c>
      <c r="Z92" s="104" t="s">
        <v>150</v>
      </c>
      <c r="AA92" s="104" t="s">
        <v>150</v>
      </c>
      <c r="AB92" s="104" t="s">
        <v>150</v>
      </c>
      <c r="AC92" s="104" t="s">
        <v>150</v>
      </c>
      <c r="AD92" s="104" t="s">
        <v>150</v>
      </c>
      <c r="AE92" s="104" t="s">
        <v>150</v>
      </c>
      <c r="AF92" s="104" t="s">
        <v>150</v>
      </c>
      <c r="AG92" s="104" t="s">
        <v>150</v>
      </c>
      <c r="AH92" s="104" t="s">
        <v>150</v>
      </c>
      <c r="AI92" s="104" t="s">
        <v>150</v>
      </c>
      <c r="AJ92" s="104" t="s">
        <v>150</v>
      </c>
      <c r="AK92" s="311"/>
      <c r="AL92" s="299"/>
      <c r="AM92" s="299"/>
      <c r="AN92" s="300"/>
      <c r="AO92" s="300"/>
      <c r="AP92" s="300"/>
      <c r="AQ92" s="300"/>
      <c r="AR92" s="300"/>
      <c r="AS92" s="300"/>
      <c r="AT92" s="301"/>
      <c r="AV92" s="172">
        <v>4.8</v>
      </c>
      <c r="AW92" s="107"/>
      <c r="AX92" s="107"/>
      <c r="AY92" s="107"/>
      <c r="AZ92" s="107"/>
      <c r="BA92" s="107"/>
      <c r="BB92" s="107"/>
      <c r="BC92" s="107" t="s">
        <v>149</v>
      </c>
      <c r="BD92" s="107" t="s">
        <v>149</v>
      </c>
      <c r="BE92" s="107" t="s">
        <v>149</v>
      </c>
      <c r="BF92" s="107" t="s">
        <v>149</v>
      </c>
      <c r="BG92" s="107" t="s">
        <v>149</v>
      </c>
      <c r="BH92" s="107" t="s">
        <v>149</v>
      </c>
      <c r="BI92" s="104" t="s">
        <v>150</v>
      </c>
      <c r="BJ92" s="104" t="s">
        <v>150</v>
      </c>
      <c r="BK92" s="104" t="s">
        <v>150</v>
      </c>
      <c r="BL92" s="104" t="s">
        <v>150</v>
      </c>
      <c r="BM92" s="104" t="s">
        <v>150</v>
      </c>
      <c r="BN92" s="104" t="s">
        <v>150</v>
      </c>
      <c r="BO92" s="104" t="s">
        <v>150</v>
      </c>
      <c r="BP92" s="104" t="s">
        <v>150</v>
      </c>
      <c r="BQ92" s="104" t="s">
        <v>150</v>
      </c>
      <c r="BR92" s="104" t="s">
        <v>150</v>
      </c>
      <c r="BS92" s="104" t="s">
        <v>150</v>
      </c>
      <c r="BT92" s="104" t="s">
        <v>150</v>
      </c>
      <c r="BU92" s="104" t="s">
        <v>150</v>
      </c>
      <c r="BV92" s="104" t="s">
        <v>150</v>
      </c>
      <c r="BW92" s="104" t="s">
        <v>150</v>
      </c>
      <c r="BX92" s="107" t="s">
        <v>150</v>
      </c>
      <c r="BY92" s="107" t="s">
        <v>150</v>
      </c>
      <c r="BZ92" s="107" t="s">
        <v>150</v>
      </c>
      <c r="CA92" s="107" t="s">
        <v>150</v>
      </c>
      <c r="CB92" s="107" t="s">
        <v>150</v>
      </c>
      <c r="CC92" s="107" t="s">
        <v>150</v>
      </c>
      <c r="CD92" s="107" t="s">
        <v>150</v>
      </c>
      <c r="CE92" s="107" t="s">
        <v>150</v>
      </c>
      <c r="CF92" s="107" t="s">
        <v>150</v>
      </c>
      <c r="CG92" s="107" t="s">
        <v>150</v>
      </c>
    </row>
    <row r="93" spans="9:85" x14ac:dyDescent="0.25">
      <c r="I93" s="172">
        <v>5</v>
      </c>
      <c r="J93" s="107"/>
      <c r="K93" s="107"/>
      <c r="L93" s="107"/>
      <c r="M93" s="107"/>
      <c r="N93" s="107"/>
      <c r="O93" s="107"/>
      <c r="P93" s="107" t="s">
        <v>149</v>
      </c>
      <c r="Q93" s="107" t="s">
        <v>149</v>
      </c>
      <c r="R93" s="107" t="s">
        <v>149</v>
      </c>
      <c r="S93" s="107" t="s">
        <v>149</v>
      </c>
      <c r="T93" s="107" t="s">
        <v>149</v>
      </c>
      <c r="U93" s="107" t="s">
        <v>149</v>
      </c>
      <c r="V93" s="107" t="s">
        <v>150</v>
      </c>
      <c r="W93" s="104" t="s">
        <v>150</v>
      </c>
      <c r="X93" s="104" t="s">
        <v>150</v>
      </c>
      <c r="Y93" s="104" t="s">
        <v>150</v>
      </c>
      <c r="Z93" s="104" t="s">
        <v>150</v>
      </c>
      <c r="AA93" s="104" t="s">
        <v>150</v>
      </c>
      <c r="AB93" s="104" t="s">
        <v>150</v>
      </c>
      <c r="AC93" s="104" t="s">
        <v>150</v>
      </c>
      <c r="AD93" s="104" t="s">
        <v>150</v>
      </c>
      <c r="AE93" s="104" t="s">
        <v>150</v>
      </c>
      <c r="AF93" s="104" t="s">
        <v>150</v>
      </c>
      <c r="AG93" s="104" t="s">
        <v>150</v>
      </c>
      <c r="AH93" s="104" t="s">
        <v>150</v>
      </c>
      <c r="AI93" s="104" t="s">
        <v>150</v>
      </c>
      <c r="AJ93" s="104" t="s">
        <v>150</v>
      </c>
      <c r="AK93" s="311"/>
      <c r="AL93" s="299"/>
      <c r="AM93" s="299"/>
      <c r="AN93" s="300"/>
      <c r="AO93" s="300"/>
      <c r="AP93" s="300"/>
      <c r="AQ93" s="300"/>
      <c r="AR93" s="300"/>
      <c r="AS93" s="300"/>
      <c r="AT93" s="301"/>
      <c r="AV93" s="172">
        <v>5</v>
      </c>
      <c r="AW93" s="107"/>
      <c r="AX93" s="107"/>
      <c r="AY93" s="107"/>
      <c r="AZ93" s="107"/>
      <c r="BA93" s="107"/>
      <c r="BB93" s="107"/>
      <c r="BC93" s="107" t="s">
        <v>149</v>
      </c>
      <c r="BD93" s="107" t="s">
        <v>149</v>
      </c>
      <c r="BE93" s="107" t="s">
        <v>149</v>
      </c>
      <c r="BF93" s="107" t="s">
        <v>149</v>
      </c>
      <c r="BG93" s="107" t="s">
        <v>149</v>
      </c>
      <c r="BH93" s="107" t="s">
        <v>149</v>
      </c>
      <c r="BI93" s="107" t="s">
        <v>150</v>
      </c>
      <c r="BJ93" s="104" t="s">
        <v>150</v>
      </c>
      <c r="BK93" s="104" t="s">
        <v>150</v>
      </c>
      <c r="BL93" s="104" t="s">
        <v>150</v>
      </c>
      <c r="BM93" s="104" t="s">
        <v>150</v>
      </c>
      <c r="BN93" s="104" t="s">
        <v>150</v>
      </c>
      <c r="BO93" s="104" t="s">
        <v>150</v>
      </c>
      <c r="BP93" s="104" t="s">
        <v>150</v>
      </c>
      <c r="BQ93" s="104" t="s">
        <v>150</v>
      </c>
      <c r="BR93" s="104" t="s">
        <v>150</v>
      </c>
      <c r="BS93" s="104" t="s">
        <v>150</v>
      </c>
      <c r="BT93" s="104" t="s">
        <v>150</v>
      </c>
      <c r="BU93" s="104" t="s">
        <v>150</v>
      </c>
      <c r="BV93" s="104" t="s">
        <v>150</v>
      </c>
      <c r="BW93" s="104" t="s">
        <v>150</v>
      </c>
      <c r="BX93" s="107" t="s">
        <v>150</v>
      </c>
      <c r="BY93" s="107" t="s">
        <v>150</v>
      </c>
      <c r="BZ93" s="107" t="s">
        <v>150</v>
      </c>
      <c r="CA93" s="107" t="s">
        <v>150</v>
      </c>
      <c r="CB93" s="107" t="s">
        <v>150</v>
      </c>
      <c r="CC93" s="107" t="s">
        <v>150</v>
      </c>
      <c r="CD93" s="107" t="s">
        <v>150</v>
      </c>
      <c r="CE93" s="107" t="s">
        <v>150</v>
      </c>
      <c r="CF93" s="107" t="s">
        <v>150</v>
      </c>
      <c r="CG93" s="107" t="s">
        <v>150</v>
      </c>
    </row>
    <row r="94" spans="9:85" x14ac:dyDescent="0.25">
      <c r="I94" s="172">
        <v>5.2</v>
      </c>
      <c r="J94" s="107"/>
      <c r="K94" s="107"/>
      <c r="L94" s="107"/>
      <c r="M94" s="107"/>
      <c r="N94" s="107"/>
      <c r="O94" s="107"/>
      <c r="P94" s="107" t="s">
        <v>149</v>
      </c>
      <c r="Q94" s="107" t="s">
        <v>149</v>
      </c>
      <c r="R94" s="107" t="s">
        <v>149</v>
      </c>
      <c r="S94" s="107" t="s">
        <v>149</v>
      </c>
      <c r="T94" s="107" t="s">
        <v>149</v>
      </c>
      <c r="U94" s="107" t="s">
        <v>150</v>
      </c>
      <c r="V94" s="107" t="s">
        <v>150</v>
      </c>
      <c r="W94" s="107" t="s">
        <v>150</v>
      </c>
      <c r="X94" s="104" t="s">
        <v>150</v>
      </c>
      <c r="Y94" s="104" t="s">
        <v>150</v>
      </c>
      <c r="Z94" s="104" t="s">
        <v>150</v>
      </c>
      <c r="AA94" s="104" t="s">
        <v>150</v>
      </c>
      <c r="AB94" s="104" t="s">
        <v>150</v>
      </c>
      <c r="AC94" s="104" t="s">
        <v>150</v>
      </c>
      <c r="AD94" s="104" t="s">
        <v>150</v>
      </c>
      <c r="AE94" s="104" t="s">
        <v>150</v>
      </c>
      <c r="AF94" s="104" t="s">
        <v>150</v>
      </c>
      <c r="AG94" s="104" t="s">
        <v>150</v>
      </c>
      <c r="AH94" s="104" t="s">
        <v>150</v>
      </c>
      <c r="AI94" s="104" t="s">
        <v>150</v>
      </c>
      <c r="AJ94" s="104" t="s">
        <v>150</v>
      </c>
      <c r="AK94" s="311"/>
      <c r="AL94" s="299"/>
      <c r="AM94" s="299"/>
      <c r="AN94" s="300"/>
      <c r="AO94" s="300"/>
      <c r="AP94" s="300"/>
      <c r="AQ94" s="300"/>
      <c r="AR94" s="300"/>
      <c r="AS94" s="300"/>
      <c r="AT94" s="301"/>
      <c r="AV94" s="172">
        <v>5.2</v>
      </c>
      <c r="AW94" s="107"/>
      <c r="AX94" s="107"/>
      <c r="AY94" s="107"/>
      <c r="AZ94" s="107"/>
      <c r="BA94" s="107"/>
      <c r="BB94" s="107"/>
      <c r="BC94" s="107" t="s">
        <v>149</v>
      </c>
      <c r="BD94" s="107" t="s">
        <v>149</v>
      </c>
      <c r="BE94" s="107" t="s">
        <v>149</v>
      </c>
      <c r="BF94" s="107" t="s">
        <v>149</v>
      </c>
      <c r="BG94" s="107" t="s">
        <v>149</v>
      </c>
      <c r="BH94" s="107" t="s">
        <v>150</v>
      </c>
      <c r="BI94" s="107" t="s">
        <v>150</v>
      </c>
      <c r="BJ94" s="107" t="s">
        <v>150</v>
      </c>
      <c r="BK94" s="104" t="s">
        <v>150</v>
      </c>
      <c r="BL94" s="104" t="s">
        <v>150</v>
      </c>
      <c r="BM94" s="104" t="s">
        <v>150</v>
      </c>
      <c r="BN94" s="104" t="s">
        <v>150</v>
      </c>
      <c r="BO94" s="104" t="s">
        <v>150</v>
      </c>
      <c r="BP94" s="104" t="s">
        <v>150</v>
      </c>
      <c r="BQ94" s="104" t="s">
        <v>150</v>
      </c>
      <c r="BR94" s="104" t="s">
        <v>150</v>
      </c>
      <c r="BS94" s="104" t="s">
        <v>150</v>
      </c>
      <c r="BT94" s="104" t="s">
        <v>150</v>
      </c>
      <c r="BU94" s="104" t="s">
        <v>150</v>
      </c>
      <c r="BV94" s="104" t="s">
        <v>150</v>
      </c>
      <c r="BW94" s="104" t="s">
        <v>150</v>
      </c>
      <c r="BX94" s="107" t="s">
        <v>150</v>
      </c>
      <c r="BY94" s="107" t="s">
        <v>150</v>
      </c>
      <c r="BZ94" s="107" t="s">
        <v>150</v>
      </c>
      <c r="CA94" s="107" t="s">
        <v>150</v>
      </c>
      <c r="CB94" s="107" t="s">
        <v>150</v>
      </c>
      <c r="CC94" s="107" t="s">
        <v>150</v>
      </c>
      <c r="CD94" s="107" t="s">
        <v>150</v>
      </c>
      <c r="CE94" s="107" t="s">
        <v>150</v>
      </c>
      <c r="CF94" s="107" t="s">
        <v>150</v>
      </c>
      <c r="CG94" s="107" t="s">
        <v>150</v>
      </c>
    </row>
    <row r="95" spans="9:85" x14ac:dyDescent="0.25">
      <c r="I95" s="172">
        <v>5.4</v>
      </c>
      <c r="J95" s="107"/>
      <c r="K95" s="107"/>
      <c r="L95" s="107"/>
      <c r="M95" s="107"/>
      <c r="N95" s="107"/>
      <c r="O95" s="107" t="s">
        <v>149</v>
      </c>
      <c r="P95" s="107" t="s">
        <v>149</v>
      </c>
      <c r="Q95" s="107" t="s">
        <v>149</v>
      </c>
      <c r="R95" s="107" t="s">
        <v>149</v>
      </c>
      <c r="S95" s="107" t="s">
        <v>149</v>
      </c>
      <c r="T95" s="107" t="s">
        <v>149</v>
      </c>
      <c r="U95" s="107" t="s">
        <v>150</v>
      </c>
      <c r="V95" s="107" t="s">
        <v>150</v>
      </c>
      <c r="W95" s="107" t="s">
        <v>150</v>
      </c>
      <c r="X95" s="104" t="s">
        <v>150</v>
      </c>
      <c r="Y95" s="104" t="s">
        <v>150</v>
      </c>
      <c r="Z95" s="104" t="s">
        <v>150</v>
      </c>
      <c r="AA95" s="104" t="s">
        <v>150</v>
      </c>
      <c r="AB95" s="104" t="s">
        <v>150</v>
      </c>
      <c r="AC95" s="104" t="s">
        <v>150</v>
      </c>
      <c r="AD95" s="104" t="s">
        <v>150</v>
      </c>
      <c r="AE95" s="104" t="s">
        <v>150</v>
      </c>
      <c r="AF95" s="104" t="s">
        <v>150</v>
      </c>
      <c r="AG95" s="104" t="s">
        <v>150</v>
      </c>
      <c r="AH95" s="104" t="s">
        <v>150</v>
      </c>
      <c r="AI95" s="104" t="s">
        <v>150</v>
      </c>
      <c r="AJ95" s="104" t="s">
        <v>150</v>
      </c>
      <c r="AK95" s="311"/>
      <c r="AL95" s="299"/>
      <c r="AM95" s="299"/>
      <c r="AN95" s="300"/>
      <c r="AO95" s="300"/>
      <c r="AP95" s="300"/>
      <c r="AQ95" s="300"/>
      <c r="AR95" s="300"/>
      <c r="AS95" s="300"/>
      <c r="AT95" s="301"/>
      <c r="AV95" s="172">
        <v>5.4</v>
      </c>
      <c r="AW95" s="107"/>
      <c r="AX95" s="107"/>
      <c r="AY95" s="107"/>
      <c r="AZ95" s="107"/>
      <c r="BA95" s="107"/>
      <c r="BB95" s="107" t="s">
        <v>149</v>
      </c>
      <c r="BC95" s="107" t="s">
        <v>149</v>
      </c>
      <c r="BD95" s="107" t="s">
        <v>149</v>
      </c>
      <c r="BE95" s="107" t="s">
        <v>149</v>
      </c>
      <c r="BF95" s="107" t="s">
        <v>149</v>
      </c>
      <c r="BG95" s="107" t="s">
        <v>149</v>
      </c>
      <c r="BH95" s="107" t="s">
        <v>150</v>
      </c>
      <c r="BI95" s="107" t="s">
        <v>150</v>
      </c>
      <c r="BJ95" s="107" t="s">
        <v>150</v>
      </c>
      <c r="BK95" s="104" t="s">
        <v>150</v>
      </c>
      <c r="BL95" s="104" t="s">
        <v>150</v>
      </c>
      <c r="BM95" s="104" t="s">
        <v>150</v>
      </c>
      <c r="BN95" s="104" t="s">
        <v>150</v>
      </c>
      <c r="BO95" s="104" t="s">
        <v>150</v>
      </c>
      <c r="BP95" s="104" t="s">
        <v>150</v>
      </c>
      <c r="BQ95" s="104" t="s">
        <v>150</v>
      </c>
      <c r="BR95" s="104" t="s">
        <v>150</v>
      </c>
      <c r="BS95" s="104" t="s">
        <v>150</v>
      </c>
      <c r="BT95" s="104" t="s">
        <v>150</v>
      </c>
      <c r="BU95" s="104" t="s">
        <v>150</v>
      </c>
      <c r="BV95" s="104" t="s">
        <v>150</v>
      </c>
      <c r="BW95" s="104" t="s">
        <v>150</v>
      </c>
      <c r="BX95" s="107" t="s">
        <v>150</v>
      </c>
      <c r="BY95" s="107" t="s">
        <v>150</v>
      </c>
      <c r="BZ95" s="107" t="s">
        <v>150</v>
      </c>
      <c r="CA95" s="107" t="s">
        <v>150</v>
      </c>
      <c r="CB95" s="107" t="s">
        <v>150</v>
      </c>
      <c r="CC95" s="107" t="s">
        <v>150</v>
      </c>
      <c r="CD95" s="107" t="s">
        <v>150</v>
      </c>
      <c r="CE95" s="107" t="s">
        <v>150</v>
      </c>
      <c r="CF95" s="107" t="s">
        <v>150</v>
      </c>
      <c r="CG95" s="107" t="s">
        <v>150</v>
      </c>
    </row>
    <row r="96" spans="9:85" x14ac:dyDescent="0.25">
      <c r="I96" s="172">
        <v>5.6</v>
      </c>
      <c r="J96" s="107"/>
      <c r="K96" s="107"/>
      <c r="L96" s="107"/>
      <c r="M96" s="107"/>
      <c r="N96" s="107"/>
      <c r="O96" s="107" t="s">
        <v>149</v>
      </c>
      <c r="P96" s="107" t="s">
        <v>149</v>
      </c>
      <c r="Q96" s="107" t="s">
        <v>149</v>
      </c>
      <c r="R96" s="107" t="s">
        <v>149</v>
      </c>
      <c r="S96" s="107" t="s">
        <v>149</v>
      </c>
      <c r="T96" s="107" t="s">
        <v>150</v>
      </c>
      <c r="U96" s="107" t="s">
        <v>150</v>
      </c>
      <c r="V96" s="107" t="s">
        <v>150</v>
      </c>
      <c r="W96" s="107" t="s">
        <v>150</v>
      </c>
      <c r="X96" s="107" t="s">
        <v>150</v>
      </c>
      <c r="Y96" s="104" t="s">
        <v>150</v>
      </c>
      <c r="Z96" s="104" t="s">
        <v>150</v>
      </c>
      <c r="AA96" s="104" t="s">
        <v>150</v>
      </c>
      <c r="AB96" s="104" t="s">
        <v>150</v>
      </c>
      <c r="AC96" s="104" t="s">
        <v>150</v>
      </c>
      <c r="AD96" s="104" t="s">
        <v>150</v>
      </c>
      <c r="AE96" s="104" t="s">
        <v>150</v>
      </c>
      <c r="AF96" s="104" t="s">
        <v>150</v>
      </c>
      <c r="AG96" s="104" t="s">
        <v>150</v>
      </c>
      <c r="AH96" s="104" t="s">
        <v>150</v>
      </c>
      <c r="AI96" s="104" t="s">
        <v>150</v>
      </c>
      <c r="AJ96" s="107" t="s">
        <v>150</v>
      </c>
      <c r="AK96" s="311"/>
      <c r="AL96" s="299"/>
      <c r="AM96" s="299"/>
      <c r="AN96" s="300"/>
      <c r="AO96" s="300"/>
      <c r="AP96" s="300"/>
      <c r="AQ96" s="300"/>
      <c r="AR96" s="300"/>
      <c r="AS96" s="300"/>
      <c r="AT96" s="301"/>
      <c r="AV96" s="172">
        <v>5.6</v>
      </c>
      <c r="AW96" s="107"/>
      <c r="AX96" s="107"/>
      <c r="AY96" s="107"/>
      <c r="AZ96" s="107"/>
      <c r="BA96" s="107"/>
      <c r="BB96" s="107" t="s">
        <v>149</v>
      </c>
      <c r="BC96" s="107" t="s">
        <v>149</v>
      </c>
      <c r="BD96" s="107" t="s">
        <v>149</v>
      </c>
      <c r="BE96" s="107" t="s">
        <v>149</v>
      </c>
      <c r="BF96" s="107" t="s">
        <v>149</v>
      </c>
      <c r="BG96" s="107" t="s">
        <v>150</v>
      </c>
      <c r="BH96" s="107" t="s">
        <v>150</v>
      </c>
      <c r="BI96" s="107" t="s">
        <v>150</v>
      </c>
      <c r="BJ96" s="107" t="s">
        <v>150</v>
      </c>
      <c r="BK96" s="107" t="s">
        <v>150</v>
      </c>
      <c r="BL96" s="104" t="s">
        <v>150</v>
      </c>
      <c r="BM96" s="104" t="s">
        <v>150</v>
      </c>
      <c r="BN96" s="104" t="s">
        <v>150</v>
      </c>
      <c r="BO96" s="104" t="s">
        <v>150</v>
      </c>
      <c r="BP96" s="104" t="s">
        <v>150</v>
      </c>
      <c r="BQ96" s="104" t="s">
        <v>150</v>
      </c>
      <c r="BR96" s="104" t="s">
        <v>150</v>
      </c>
      <c r="BS96" s="104" t="s">
        <v>150</v>
      </c>
      <c r="BT96" s="104" t="s">
        <v>150</v>
      </c>
      <c r="BU96" s="104" t="s">
        <v>150</v>
      </c>
      <c r="BV96" s="104" t="s">
        <v>150</v>
      </c>
      <c r="BW96" s="107" t="s">
        <v>150</v>
      </c>
      <c r="BX96" s="107" t="s">
        <v>150</v>
      </c>
      <c r="BY96" s="107" t="s">
        <v>150</v>
      </c>
      <c r="BZ96" s="107" t="s">
        <v>150</v>
      </c>
      <c r="CA96" s="107" t="s">
        <v>150</v>
      </c>
      <c r="CB96" s="107" t="s">
        <v>150</v>
      </c>
      <c r="CC96" s="107" t="s">
        <v>150</v>
      </c>
      <c r="CD96" s="107" t="s">
        <v>150</v>
      </c>
      <c r="CE96" s="107" t="s">
        <v>150</v>
      </c>
      <c r="CF96" s="107" t="s">
        <v>150</v>
      </c>
      <c r="CG96" s="107" t="s">
        <v>150</v>
      </c>
    </row>
    <row r="97" spans="9:85" x14ac:dyDescent="0.25">
      <c r="I97" s="172">
        <v>5.8</v>
      </c>
      <c r="J97" s="107"/>
      <c r="K97" s="107"/>
      <c r="L97" s="107"/>
      <c r="M97" s="107"/>
      <c r="N97" s="107"/>
      <c r="O97" s="107" t="s">
        <v>149</v>
      </c>
      <c r="P97" s="107" t="s">
        <v>149</v>
      </c>
      <c r="Q97" s="107" t="s">
        <v>149</v>
      </c>
      <c r="R97" s="107" t="s">
        <v>149</v>
      </c>
      <c r="S97" s="107" t="s">
        <v>149</v>
      </c>
      <c r="T97" s="107" t="s">
        <v>150</v>
      </c>
      <c r="U97" s="107" t="s">
        <v>150</v>
      </c>
      <c r="V97" s="107" t="s">
        <v>150</v>
      </c>
      <c r="W97" s="107" t="s">
        <v>150</v>
      </c>
      <c r="X97" s="107" t="s">
        <v>150</v>
      </c>
      <c r="Y97" s="107" t="s">
        <v>150</v>
      </c>
      <c r="Z97" s="104" t="s">
        <v>150</v>
      </c>
      <c r="AA97" s="104" t="s">
        <v>150</v>
      </c>
      <c r="AB97" s="104" t="s">
        <v>150</v>
      </c>
      <c r="AC97" s="104" t="s">
        <v>150</v>
      </c>
      <c r="AD97" s="104" t="s">
        <v>150</v>
      </c>
      <c r="AE97" s="104" t="s">
        <v>150</v>
      </c>
      <c r="AF97" s="104" t="s">
        <v>150</v>
      </c>
      <c r="AG97" s="104" t="s">
        <v>150</v>
      </c>
      <c r="AH97" s="104" t="s">
        <v>150</v>
      </c>
      <c r="AI97" s="104" t="s">
        <v>150</v>
      </c>
      <c r="AJ97" s="107" t="s">
        <v>150</v>
      </c>
      <c r="AK97" s="311"/>
      <c r="AL97" s="299"/>
      <c r="AM97" s="299"/>
      <c r="AN97" s="300"/>
      <c r="AO97" s="300"/>
      <c r="AP97" s="300"/>
      <c r="AQ97" s="300"/>
      <c r="AR97" s="300"/>
      <c r="AS97" s="300"/>
      <c r="AT97" s="301"/>
      <c r="AV97" s="172">
        <v>5.8</v>
      </c>
      <c r="AW97" s="107"/>
      <c r="AX97" s="107"/>
      <c r="AY97" s="107"/>
      <c r="AZ97" s="107"/>
      <c r="BA97" s="107"/>
      <c r="BB97" s="107" t="s">
        <v>149</v>
      </c>
      <c r="BC97" s="107" t="s">
        <v>149</v>
      </c>
      <c r="BD97" s="107" t="s">
        <v>149</v>
      </c>
      <c r="BE97" s="107" t="s">
        <v>149</v>
      </c>
      <c r="BF97" s="107" t="s">
        <v>149</v>
      </c>
      <c r="BG97" s="107" t="s">
        <v>150</v>
      </c>
      <c r="BH97" s="107" t="s">
        <v>150</v>
      </c>
      <c r="BI97" s="107" t="s">
        <v>150</v>
      </c>
      <c r="BJ97" s="107" t="s">
        <v>150</v>
      </c>
      <c r="BK97" s="107" t="s">
        <v>150</v>
      </c>
      <c r="BL97" s="107" t="s">
        <v>150</v>
      </c>
      <c r="BM97" s="104" t="s">
        <v>150</v>
      </c>
      <c r="BN97" s="104" t="s">
        <v>150</v>
      </c>
      <c r="BO97" s="104" t="s">
        <v>150</v>
      </c>
      <c r="BP97" s="104" t="s">
        <v>150</v>
      </c>
      <c r="BQ97" s="104" t="s">
        <v>150</v>
      </c>
      <c r="BR97" s="104" t="s">
        <v>150</v>
      </c>
      <c r="BS97" s="104" t="s">
        <v>150</v>
      </c>
      <c r="BT97" s="104" t="s">
        <v>150</v>
      </c>
      <c r="BU97" s="104" t="s">
        <v>150</v>
      </c>
      <c r="BV97" s="104" t="s">
        <v>150</v>
      </c>
      <c r="BW97" s="107" t="s">
        <v>150</v>
      </c>
      <c r="BX97" s="107" t="s">
        <v>150</v>
      </c>
      <c r="BY97" s="107" t="s">
        <v>150</v>
      </c>
      <c r="BZ97" s="107" t="s">
        <v>150</v>
      </c>
      <c r="CA97" s="107" t="s">
        <v>150</v>
      </c>
      <c r="CB97" s="107" t="s">
        <v>150</v>
      </c>
      <c r="CC97" s="107" t="s">
        <v>150</v>
      </c>
      <c r="CD97" s="107" t="s">
        <v>150</v>
      </c>
      <c r="CE97" s="107" t="s">
        <v>150</v>
      </c>
      <c r="CF97" s="107" t="s">
        <v>150</v>
      </c>
      <c r="CG97" s="107" t="s">
        <v>150</v>
      </c>
    </row>
    <row r="98" spans="9:85" ht="15.75" thickBot="1" x14ac:dyDescent="0.3">
      <c r="I98" s="173">
        <v>6</v>
      </c>
      <c r="J98" s="109"/>
      <c r="K98" s="109"/>
      <c r="L98" s="109"/>
      <c r="M98" s="109"/>
      <c r="N98" s="109"/>
      <c r="O98" s="109" t="s">
        <v>149</v>
      </c>
      <c r="P98" s="109" t="s">
        <v>149</v>
      </c>
      <c r="Q98" s="109" t="s">
        <v>149</v>
      </c>
      <c r="R98" s="109" t="s">
        <v>149</v>
      </c>
      <c r="S98" s="109" t="s">
        <v>149</v>
      </c>
      <c r="T98" s="109" t="s">
        <v>150</v>
      </c>
      <c r="U98" s="109" t="s">
        <v>150</v>
      </c>
      <c r="V98" s="109" t="s">
        <v>150</v>
      </c>
      <c r="W98" s="109" t="s">
        <v>150</v>
      </c>
      <c r="X98" s="109" t="s">
        <v>150</v>
      </c>
      <c r="Y98" s="109" t="s">
        <v>150</v>
      </c>
      <c r="Z98" s="108" t="s">
        <v>150</v>
      </c>
      <c r="AA98" s="108" t="s">
        <v>150</v>
      </c>
      <c r="AB98" s="108" t="s">
        <v>150</v>
      </c>
      <c r="AC98" s="108" t="s">
        <v>150</v>
      </c>
      <c r="AD98" s="108" t="s">
        <v>150</v>
      </c>
      <c r="AE98" s="108" t="s">
        <v>150</v>
      </c>
      <c r="AF98" s="108" t="s">
        <v>150</v>
      </c>
      <c r="AG98" s="108" t="s">
        <v>150</v>
      </c>
      <c r="AH98" s="108" t="s">
        <v>150</v>
      </c>
      <c r="AI98" s="108" t="s">
        <v>150</v>
      </c>
      <c r="AJ98" s="109" t="s">
        <v>150</v>
      </c>
      <c r="AK98" s="312"/>
      <c r="AL98" s="302"/>
      <c r="AM98" s="302"/>
      <c r="AN98" s="303"/>
      <c r="AO98" s="303"/>
      <c r="AP98" s="303"/>
      <c r="AQ98" s="303"/>
      <c r="AR98" s="303"/>
      <c r="AS98" s="303"/>
      <c r="AT98" s="304"/>
      <c r="AV98" s="173">
        <v>6</v>
      </c>
      <c r="AW98" s="109"/>
      <c r="AX98" s="109"/>
      <c r="AY98" s="109"/>
      <c r="AZ98" s="109"/>
      <c r="BA98" s="109"/>
      <c r="BB98" s="109" t="s">
        <v>149</v>
      </c>
      <c r="BC98" s="109" t="s">
        <v>149</v>
      </c>
      <c r="BD98" s="109" t="s">
        <v>149</v>
      </c>
      <c r="BE98" s="109" t="s">
        <v>149</v>
      </c>
      <c r="BF98" s="109" t="s">
        <v>149</v>
      </c>
      <c r="BG98" s="109" t="s">
        <v>150</v>
      </c>
      <c r="BH98" s="109" t="s">
        <v>150</v>
      </c>
      <c r="BI98" s="109" t="s">
        <v>150</v>
      </c>
      <c r="BJ98" s="109" t="s">
        <v>150</v>
      </c>
      <c r="BK98" s="109" t="s">
        <v>150</v>
      </c>
      <c r="BL98" s="109" t="s">
        <v>150</v>
      </c>
      <c r="BM98" s="104" t="s">
        <v>150</v>
      </c>
      <c r="BN98" s="104" t="s">
        <v>150</v>
      </c>
      <c r="BO98" s="104" t="s">
        <v>150</v>
      </c>
      <c r="BP98" s="104" t="s">
        <v>150</v>
      </c>
      <c r="BQ98" s="104" t="s">
        <v>150</v>
      </c>
      <c r="BR98" s="104" t="s">
        <v>150</v>
      </c>
      <c r="BS98" s="104" t="s">
        <v>150</v>
      </c>
      <c r="BT98" s="104" t="s">
        <v>150</v>
      </c>
      <c r="BU98" s="104" t="s">
        <v>150</v>
      </c>
      <c r="BV98" s="104" t="s">
        <v>150</v>
      </c>
      <c r="BW98" s="107" t="s">
        <v>150</v>
      </c>
      <c r="BX98" s="107" t="s">
        <v>150</v>
      </c>
      <c r="BY98" s="107" t="s">
        <v>150</v>
      </c>
      <c r="BZ98" s="107" t="s">
        <v>150</v>
      </c>
      <c r="CA98" s="107" t="s">
        <v>150</v>
      </c>
      <c r="CB98" s="107" t="s">
        <v>150</v>
      </c>
      <c r="CC98" s="107" t="s">
        <v>150</v>
      </c>
      <c r="CD98" s="107" t="s">
        <v>150</v>
      </c>
      <c r="CE98" s="107" t="s">
        <v>150</v>
      </c>
      <c r="CF98" s="107" t="s">
        <v>150</v>
      </c>
      <c r="CG98" s="107" t="s">
        <v>150</v>
      </c>
    </row>
  </sheetData>
  <mergeCells count="55">
    <mergeCell ref="I67:AT67"/>
    <mergeCell ref="A22:C22"/>
    <mergeCell ref="D22:E22"/>
    <mergeCell ref="A23:C23"/>
    <mergeCell ref="D23:E23"/>
    <mergeCell ref="I35:AT35"/>
    <mergeCell ref="B38:E38"/>
    <mergeCell ref="A19:C19"/>
    <mergeCell ref="D19:E19"/>
    <mergeCell ref="A20:C20"/>
    <mergeCell ref="D20:E20"/>
    <mergeCell ref="A21:C21"/>
    <mergeCell ref="D21:E21"/>
    <mergeCell ref="F15:G17"/>
    <mergeCell ref="A16:C16"/>
    <mergeCell ref="D16:E16"/>
    <mergeCell ref="A17:C17"/>
    <mergeCell ref="D17:E17"/>
    <mergeCell ref="A13:C13"/>
    <mergeCell ref="D13:E13"/>
    <mergeCell ref="A14:C14"/>
    <mergeCell ref="D14:E14"/>
    <mergeCell ref="A15:C15"/>
    <mergeCell ref="D15:E15"/>
    <mergeCell ref="G9:H9"/>
    <mergeCell ref="A11:C11"/>
    <mergeCell ref="D11:E11"/>
    <mergeCell ref="A12:C12"/>
    <mergeCell ref="D12:E12"/>
    <mergeCell ref="A10:C10"/>
    <mergeCell ref="D10:E10"/>
    <mergeCell ref="A9:C9"/>
    <mergeCell ref="D9:E9"/>
    <mergeCell ref="A4:C4"/>
    <mergeCell ref="D4:E4"/>
    <mergeCell ref="A5:C5"/>
    <mergeCell ref="D5:E5"/>
    <mergeCell ref="A8:C8"/>
    <mergeCell ref="D8:E8"/>
    <mergeCell ref="AV2:CG2"/>
    <mergeCell ref="AV3:CG3"/>
    <mergeCell ref="AV35:CG35"/>
    <mergeCell ref="AV67:CG67"/>
    <mergeCell ref="A1:D1"/>
    <mergeCell ref="G1:H1"/>
    <mergeCell ref="A2:C2"/>
    <mergeCell ref="E2:E3"/>
    <mergeCell ref="I2:AT2"/>
    <mergeCell ref="A3:C3"/>
    <mergeCell ref="I3:AT3"/>
    <mergeCell ref="F5:F7"/>
    <mergeCell ref="A6:C6"/>
    <mergeCell ref="D6:E6"/>
    <mergeCell ref="A7:C7"/>
    <mergeCell ref="D7:E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85" zoomScaleNormal="85" workbookViewId="0">
      <selection sqref="A1:C1"/>
    </sheetView>
  </sheetViews>
  <sheetFormatPr defaultRowHeight="15" x14ac:dyDescent="0.25"/>
  <cols>
    <col min="1" max="1" width="6.28515625" style="218" bestFit="1" customWidth="1"/>
    <col min="2" max="2" width="15.5703125" style="218" customWidth="1"/>
    <col min="3" max="3" width="21.7109375" style="218" customWidth="1"/>
    <col min="4" max="6" width="8.85546875" style="218" bestFit="1" customWidth="1"/>
    <col min="7" max="7" width="13.42578125" style="218" bestFit="1" customWidth="1"/>
    <col min="8" max="8" width="7.85546875" style="226" bestFit="1" customWidth="1"/>
    <col min="9" max="9" width="7.28515625" style="218" bestFit="1" customWidth="1"/>
    <col min="10" max="10" width="17.5703125" style="218" customWidth="1"/>
    <col min="11" max="16384" width="9.140625" style="218"/>
  </cols>
  <sheetData>
    <row r="1" spans="1:10" ht="30" x14ac:dyDescent="0.25">
      <c r="A1" s="653" t="s">
        <v>142</v>
      </c>
      <c r="B1" s="654"/>
      <c r="C1" s="654"/>
      <c r="D1" s="215" t="s">
        <v>130</v>
      </c>
      <c r="E1" s="215" t="s">
        <v>131</v>
      </c>
      <c r="F1" s="256" t="s">
        <v>132</v>
      </c>
      <c r="G1" s="255" t="s">
        <v>134</v>
      </c>
      <c r="H1" s="264" t="s">
        <v>133</v>
      </c>
      <c r="I1" s="653" t="s">
        <v>0</v>
      </c>
      <c r="J1" s="694"/>
    </row>
    <row r="2" spans="1:10" ht="30" customHeight="1" x14ac:dyDescent="0.25">
      <c r="A2" s="656" t="s">
        <v>1</v>
      </c>
      <c r="B2" s="657"/>
      <c r="C2" s="657"/>
      <c r="D2" s="214">
        <v>2</v>
      </c>
      <c r="E2" s="214">
        <v>2</v>
      </c>
      <c r="F2" s="254">
        <v>2</v>
      </c>
      <c r="G2" s="695">
        <f>D2*D3+E2*E3+F3*F2</f>
        <v>18</v>
      </c>
      <c r="H2" s="697">
        <f>D2+E2+F2</f>
        <v>6</v>
      </c>
      <c r="I2" s="266" t="s">
        <v>2</v>
      </c>
      <c r="J2" s="267" t="s">
        <v>3</v>
      </c>
    </row>
    <row r="3" spans="1:10" ht="15.75" thickBot="1" x14ac:dyDescent="0.3">
      <c r="A3" s="444" t="s">
        <v>4</v>
      </c>
      <c r="B3" s="445"/>
      <c r="C3" s="445"/>
      <c r="D3" s="50">
        <v>3</v>
      </c>
      <c r="E3" s="50">
        <v>3</v>
      </c>
      <c r="F3" s="147">
        <v>3</v>
      </c>
      <c r="G3" s="696"/>
      <c r="H3" s="698"/>
      <c r="I3" s="268" t="s">
        <v>5</v>
      </c>
      <c r="J3" s="269">
        <v>0.2</v>
      </c>
    </row>
    <row r="4" spans="1:10" ht="15.75" thickBot="1" x14ac:dyDescent="0.3">
      <c r="A4" s="646" t="s">
        <v>144</v>
      </c>
      <c r="B4" s="647"/>
      <c r="C4" s="647"/>
      <c r="D4" s="648">
        <v>0</v>
      </c>
      <c r="E4" s="648"/>
      <c r="F4" s="649"/>
      <c r="G4" s="252" t="s">
        <v>138</v>
      </c>
      <c r="H4" s="265" t="s">
        <v>137</v>
      </c>
      <c r="I4" s="270" t="s">
        <v>7</v>
      </c>
      <c r="J4" s="269">
        <v>0.32</v>
      </c>
    </row>
    <row r="5" spans="1:10" x14ac:dyDescent="0.25">
      <c r="A5" s="650" t="s">
        <v>6</v>
      </c>
      <c r="B5" s="651"/>
      <c r="C5" s="651"/>
      <c r="D5" s="651" t="s">
        <v>135</v>
      </c>
      <c r="E5" s="651"/>
      <c r="F5" s="652"/>
      <c r="H5" s="218"/>
      <c r="I5" s="271" t="s">
        <v>8</v>
      </c>
      <c r="J5" s="272">
        <v>0.55000000000000004</v>
      </c>
    </row>
    <row r="6" spans="1:10" ht="15.75" thickBot="1" x14ac:dyDescent="0.3">
      <c r="A6" s="645" t="s">
        <v>13</v>
      </c>
      <c r="B6" s="530"/>
      <c r="C6" s="530"/>
      <c r="D6" s="239">
        <f>(5*(D17+$D$24)*(((D2-0.035)*100)^3)/(384*$D$10*$D$12)*10)</f>
        <v>0.55365845689225079</v>
      </c>
      <c r="E6" s="239">
        <f>(5*(E17+$D$24)*(((E2-0.035)*100)^3)/(384*$D$10*$D$12)*10)</f>
        <v>0.55365845689225079</v>
      </c>
      <c r="F6" s="240">
        <f>(5*(F17+$D$24)*(((F2-0.035)*100)^3)/(384*$D$10*$D$12)*10)</f>
        <v>0.55365845689225079</v>
      </c>
      <c r="G6" s="253"/>
      <c r="H6" s="535"/>
      <c r="I6" s="273" t="s">
        <v>29</v>
      </c>
      <c r="J6" s="274"/>
    </row>
    <row r="7" spans="1:10" x14ac:dyDescent="0.25">
      <c r="A7" s="645" t="s">
        <v>14</v>
      </c>
      <c r="B7" s="530"/>
      <c r="C7" s="530"/>
      <c r="D7" s="239">
        <f>(5*(D18+$D$24)*(((D2-0.035)*100)^3)/(384*$D$10*$D$12)*10)</f>
        <v>0.65510257120557425</v>
      </c>
      <c r="E7" s="239">
        <f t="shared" ref="E7:F7" si="0">(5*(E18+$D$24)*(((E2-0.035)*100)^3)/(384*$D$10*$D$12)*10)</f>
        <v>0.65510257120557425</v>
      </c>
      <c r="F7" s="240">
        <f t="shared" si="0"/>
        <v>0.65510257120557425</v>
      </c>
      <c r="G7" s="253"/>
      <c r="H7" s="535"/>
      <c r="I7" s="653" t="s">
        <v>32</v>
      </c>
      <c r="J7" s="694"/>
    </row>
    <row r="8" spans="1:10" ht="15.75" thickBot="1" x14ac:dyDescent="0.3">
      <c r="A8" s="699" t="s">
        <v>15</v>
      </c>
      <c r="B8" s="700"/>
      <c r="C8" s="700"/>
      <c r="D8" s="248">
        <f>(5*(D19+$D$24)*(((D2-0.035)*100)^3)/(384*$D$10*$D$12)*10)</f>
        <v>0.84953712363944467</v>
      </c>
      <c r="E8" s="248">
        <f>(5*(E19+$D$24)*(((E2-0.035)*100)^3)/(384*$D$10*$D$12)*10)</f>
        <v>0.84953712363944467</v>
      </c>
      <c r="F8" s="249">
        <f>(5*(F19+$D$24)*(((F2-0.035)*100)^3)/(384*$D$10*$D$12)*10)</f>
        <v>0.84953712363944467</v>
      </c>
      <c r="G8" s="253"/>
      <c r="H8" s="535"/>
      <c r="I8" s="259" t="s">
        <v>33</v>
      </c>
      <c r="J8" s="260">
        <f>0.28*1.03</f>
        <v>0.28840000000000005</v>
      </c>
    </row>
    <row r="9" spans="1:10" ht="15.75" thickBot="1" x14ac:dyDescent="0.3">
      <c r="A9" s="704" t="s">
        <v>139</v>
      </c>
      <c r="B9" s="705"/>
      <c r="C9" s="705"/>
      <c r="D9" s="287">
        <f>D2/0.5</f>
        <v>4</v>
      </c>
      <c r="E9" s="287">
        <f>E2/0.5</f>
        <v>4</v>
      </c>
      <c r="F9" s="288">
        <f>F2/0.5</f>
        <v>4</v>
      </c>
      <c r="G9" s="253"/>
      <c r="H9" s="150"/>
      <c r="I9" s="261" t="s">
        <v>34</v>
      </c>
      <c r="J9" s="260">
        <f>(1.16*100)/(1000^2)*2690</f>
        <v>0.31203999999999998</v>
      </c>
    </row>
    <row r="10" spans="1:10" ht="15" customHeight="1" thickBot="1" x14ac:dyDescent="0.3">
      <c r="A10" s="639" t="s">
        <v>30</v>
      </c>
      <c r="B10" s="640"/>
      <c r="C10" s="640"/>
      <c r="D10" s="641">
        <f>6.83*10^5</f>
        <v>683000</v>
      </c>
      <c r="E10" s="702"/>
      <c r="F10" s="642"/>
      <c r="G10" s="225"/>
      <c r="I10" s="262" t="s">
        <v>117</v>
      </c>
      <c r="J10" s="263">
        <f>(1.64*100)/(1000^2)*2690</f>
        <v>0.44116</v>
      </c>
    </row>
    <row r="11" spans="1:10" ht="15" customHeight="1" x14ac:dyDescent="0.25">
      <c r="A11" s="405" t="s">
        <v>25</v>
      </c>
      <c r="B11" s="406"/>
      <c r="C11" s="406"/>
      <c r="D11" s="643">
        <f>J10</f>
        <v>0.44116</v>
      </c>
      <c r="E11" s="703"/>
      <c r="F11" s="644"/>
      <c r="G11" s="227"/>
    </row>
    <row r="12" spans="1:10" ht="15" customHeight="1" thickBot="1" x14ac:dyDescent="0.3">
      <c r="A12" s="666" t="s">
        <v>9</v>
      </c>
      <c r="B12" s="667"/>
      <c r="C12" s="667"/>
      <c r="D12" s="668">
        <v>11.65</v>
      </c>
      <c r="E12" s="701"/>
      <c r="F12" s="669"/>
      <c r="G12" s="275" t="s">
        <v>145</v>
      </c>
      <c r="I12" s="683" t="s">
        <v>141</v>
      </c>
      <c r="J12" s="683"/>
    </row>
    <row r="13" spans="1:10" ht="15" customHeight="1" x14ac:dyDescent="0.25">
      <c r="A13" s="709" t="s">
        <v>10</v>
      </c>
      <c r="B13" s="710"/>
      <c r="C13" s="710"/>
      <c r="D13" s="257">
        <f>(D3+0.3)*(D2-0.035)*$J3*$D$25</f>
        <v>1.361745</v>
      </c>
      <c r="E13" s="257">
        <f>(E3+0.3)*(E2-0.035)*$J3*$D$25</f>
        <v>1.361745</v>
      </c>
      <c r="F13" s="258">
        <f>(F3+0.3)*(F2-0.035)*$J3*$D$25</f>
        <v>1.361745</v>
      </c>
      <c r="G13" s="293">
        <f>IF($D$4=0,SUM(D13:F13),(SUM(D13:F13))*1.1^$D$4)</f>
        <v>4.0852349999999999</v>
      </c>
      <c r="H13" s="706" t="s">
        <v>140</v>
      </c>
      <c r="I13" s="540" t="s">
        <v>115</v>
      </c>
      <c r="J13" s="541"/>
    </row>
    <row r="14" spans="1:10" x14ac:dyDescent="0.25">
      <c r="A14" s="617" t="s">
        <v>11</v>
      </c>
      <c r="B14" s="618"/>
      <c r="C14" s="618"/>
      <c r="D14" s="242">
        <f>(D3+0.3)*(D2-0.035)*$J$4*$D$25</f>
        <v>2.1787920000000001</v>
      </c>
      <c r="E14" s="242">
        <f>(E3+0.3)*(E2-0.035)*$J$4*$D$25</f>
        <v>2.1787920000000001</v>
      </c>
      <c r="F14" s="243">
        <f>(F3+0.3)*(F2-0.035)*$J$4*$D$25</f>
        <v>2.1787920000000001</v>
      </c>
      <c r="G14" s="294">
        <f>IF($D$4=0,SUM(D14:F14),(SUM(D14:F14))*1.1^$D$4)</f>
        <v>6.5363760000000006</v>
      </c>
      <c r="H14" s="707"/>
      <c r="I14" s="542"/>
      <c r="J14" s="543"/>
    </row>
    <row r="15" spans="1:10" ht="15.75" thickBot="1" x14ac:dyDescent="0.3">
      <c r="A15" s="617" t="s">
        <v>12</v>
      </c>
      <c r="B15" s="618"/>
      <c r="C15" s="618"/>
      <c r="D15" s="242">
        <f>(D3+0.3)*(D2-0.035)*$J$5*$D$25</f>
        <v>3.7447987500000002</v>
      </c>
      <c r="E15" s="242">
        <f>(E3+0.3)*(E2-0.035)*$J$5*$D$25</f>
        <v>3.7447987500000002</v>
      </c>
      <c r="F15" s="243">
        <f>(F3+0.3)*(F2-0.035)*$J$5*$D$25</f>
        <v>3.7447987500000002</v>
      </c>
      <c r="G15" s="295">
        <f>IF($D$4=0,SUM(D15:F15),(SUM(D15:F15))*1.1^$D$4)</f>
        <v>11.23439625</v>
      </c>
      <c r="H15" s="708"/>
      <c r="I15" s="544"/>
      <c r="J15" s="545"/>
    </row>
    <row r="16" spans="1:10" x14ac:dyDescent="0.25">
      <c r="A16" s="617" t="s">
        <v>19</v>
      </c>
      <c r="B16" s="618"/>
      <c r="C16" s="618"/>
      <c r="D16" s="242">
        <f>(D2-0.035)*$D$11</f>
        <v>0.86687940000000008</v>
      </c>
      <c r="E16" s="242">
        <f t="shared" ref="E16:F16" si="1">(E2-0.035)*$D$11</f>
        <v>0.86687940000000008</v>
      </c>
      <c r="F16" s="244">
        <f t="shared" si="1"/>
        <v>0.86687940000000008</v>
      </c>
      <c r="G16" s="229"/>
    </row>
    <row r="17" spans="1:8" x14ac:dyDescent="0.25">
      <c r="A17" s="617" t="s">
        <v>26</v>
      </c>
      <c r="B17" s="618"/>
      <c r="C17" s="618"/>
      <c r="D17" s="242">
        <f>(D13+D16)</f>
        <v>2.2286244000000002</v>
      </c>
      <c r="E17" s="242">
        <f t="shared" ref="E17:F17" si="2">(E13+E16)</f>
        <v>2.2286244000000002</v>
      </c>
      <c r="F17" s="244">
        <f t="shared" si="2"/>
        <v>2.2286244000000002</v>
      </c>
      <c r="G17" s="229"/>
      <c r="H17" s="218"/>
    </row>
    <row r="18" spans="1:8" x14ac:dyDescent="0.25">
      <c r="A18" s="617" t="s">
        <v>27</v>
      </c>
      <c r="B18" s="618"/>
      <c r="C18" s="618"/>
      <c r="D18" s="242">
        <f>(D14+D16)</f>
        <v>3.0456714000000003</v>
      </c>
      <c r="E18" s="242">
        <f t="shared" ref="E18:F18" si="3">(E14+E16)</f>
        <v>3.0456714000000003</v>
      </c>
      <c r="F18" s="244">
        <f t="shared" si="3"/>
        <v>3.0456714000000003</v>
      </c>
      <c r="G18" s="229"/>
      <c r="H18" s="218"/>
    </row>
    <row r="19" spans="1:8" ht="15.75" thickBot="1" x14ac:dyDescent="0.3">
      <c r="A19" s="619" t="s">
        <v>28</v>
      </c>
      <c r="B19" s="620"/>
      <c r="C19" s="620"/>
      <c r="D19" s="245">
        <f>(D15+D16)</f>
        <v>4.6116781500000004</v>
      </c>
      <c r="E19" s="245">
        <f t="shared" ref="E19:F19" si="4">(E15+E16)</f>
        <v>4.6116781500000004</v>
      </c>
      <c r="F19" s="246">
        <f t="shared" si="4"/>
        <v>4.6116781500000004</v>
      </c>
      <c r="G19" s="229"/>
      <c r="H19" s="218"/>
    </row>
    <row r="20" spans="1:8" ht="15.75" thickBot="1" x14ac:dyDescent="0.3"/>
    <row r="21" spans="1:8" x14ac:dyDescent="0.25">
      <c r="A21" s="621" t="s">
        <v>20</v>
      </c>
      <c r="B21" s="622"/>
      <c r="C21" s="622"/>
      <c r="D21" s="623">
        <f>(4.22*100)/(1000^2)</f>
        <v>4.2200000000000001E-4</v>
      </c>
      <c r="E21" s="690"/>
      <c r="F21" s="624"/>
      <c r="G21" s="225"/>
    </row>
    <row r="22" spans="1:8" x14ac:dyDescent="0.25">
      <c r="A22" s="607" t="s">
        <v>31</v>
      </c>
      <c r="B22" s="608"/>
      <c r="C22" s="608"/>
      <c r="D22" s="609">
        <v>2690</v>
      </c>
      <c r="E22" s="687"/>
      <c r="F22" s="610"/>
      <c r="G22" s="225"/>
    </row>
    <row r="23" spans="1:8" x14ac:dyDescent="0.25">
      <c r="A23" s="607" t="s">
        <v>21</v>
      </c>
      <c r="B23" s="608"/>
      <c r="C23" s="608"/>
      <c r="D23" s="611">
        <f>D22*D21</f>
        <v>1.1351800000000001</v>
      </c>
      <c r="E23" s="688"/>
      <c r="F23" s="612"/>
      <c r="G23" s="236"/>
    </row>
    <row r="24" spans="1:8" ht="15.75" thickBot="1" x14ac:dyDescent="0.3">
      <c r="A24" s="613" t="s">
        <v>22</v>
      </c>
      <c r="B24" s="614"/>
      <c r="C24" s="614"/>
      <c r="D24" s="615">
        <f>(D2-0.035)*(D23)</f>
        <v>2.2306287000000005</v>
      </c>
      <c r="E24" s="689"/>
      <c r="F24" s="616"/>
      <c r="G24" s="237"/>
    </row>
    <row r="25" spans="1:8" ht="15.75" thickBot="1" x14ac:dyDescent="0.3">
      <c r="A25" s="613" t="s">
        <v>121</v>
      </c>
      <c r="B25" s="614"/>
      <c r="C25" s="614"/>
      <c r="D25" s="691">
        <v>1.05</v>
      </c>
      <c r="E25" s="692"/>
      <c r="F25" s="693"/>
      <c r="G25" s="238"/>
    </row>
    <row r="26" spans="1:8" x14ac:dyDescent="0.25">
      <c r="A26" s="151"/>
      <c r="B26" s="151"/>
      <c r="C26" s="151"/>
      <c r="D26" s="237"/>
      <c r="E26" s="237"/>
      <c r="F26" s="237"/>
      <c r="G26" s="237"/>
    </row>
    <row r="27" spans="1:8" x14ac:dyDescent="0.25">
      <c r="A27" s="151"/>
      <c r="B27" s="151"/>
      <c r="C27" s="151"/>
      <c r="D27" s="231"/>
      <c r="E27" s="231"/>
      <c r="F27" s="231"/>
    </row>
    <row r="28" spans="1:8" x14ac:dyDescent="0.25">
      <c r="C28" s="233"/>
    </row>
    <row r="29" spans="1:8" x14ac:dyDescent="0.25">
      <c r="C29" s="233"/>
    </row>
    <row r="30" spans="1:8" x14ac:dyDescent="0.25">
      <c r="C30" s="233"/>
    </row>
    <row r="31" spans="1:8" x14ac:dyDescent="0.25">
      <c r="C31" s="233"/>
    </row>
    <row r="32" spans="1:8" x14ac:dyDescent="0.25">
      <c r="C32" s="233"/>
    </row>
    <row r="33" spans="2:7" x14ac:dyDescent="0.25">
      <c r="C33" s="233"/>
    </row>
    <row r="34" spans="2:7" x14ac:dyDescent="0.25">
      <c r="C34" s="233"/>
    </row>
    <row r="35" spans="2:7" x14ac:dyDescent="0.25">
      <c r="C35" s="233"/>
    </row>
    <row r="36" spans="2:7" x14ac:dyDescent="0.25">
      <c r="C36" s="233"/>
    </row>
    <row r="37" spans="2:7" x14ac:dyDescent="0.25">
      <c r="B37" s="234"/>
      <c r="C37" s="234"/>
      <c r="D37" s="234"/>
      <c r="E37" s="234"/>
      <c r="F37" s="234"/>
      <c r="G37" s="234"/>
    </row>
    <row r="38" spans="2:7" x14ac:dyDescent="0.25">
      <c r="B38" s="234"/>
      <c r="C38" s="234"/>
      <c r="D38" s="234"/>
      <c r="E38" s="234"/>
      <c r="F38" s="234"/>
      <c r="G38" s="234"/>
    </row>
    <row r="39" spans="2:7" x14ac:dyDescent="0.25">
      <c r="C39" s="233"/>
    </row>
    <row r="40" spans="2:7" ht="15" customHeight="1" x14ac:dyDescent="0.25">
      <c r="B40" s="596"/>
      <c r="C40" s="596"/>
      <c r="D40" s="596"/>
      <c r="E40" s="596"/>
      <c r="F40" s="596"/>
      <c r="G40" s="235"/>
    </row>
    <row r="41" spans="2:7" x14ac:dyDescent="0.25">
      <c r="B41" s="234"/>
      <c r="C41" s="234"/>
      <c r="D41" s="234"/>
      <c r="E41" s="234"/>
      <c r="F41" s="234"/>
      <c r="G41" s="234"/>
    </row>
    <row r="42" spans="2:7" x14ac:dyDescent="0.25">
      <c r="B42" s="234"/>
      <c r="C42" s="234"/>
      <c r="D42" s="234"/>
      <c r="E42" s="234"/>
      <c r="F42" s="234"/>
      <c r="G42" s="234"/>
    </row>
  </sheetData>
  <mergeCells count="43">
    <mergeCell ref="D5:F5"/>
    <mergeCell ref="A6:C6"/>
    <mergeCell ref="I7:J7"/>
    <mergeCell ref="A16:C16"/>
    <mergeCell ref="A9:C9"/>
    <mergeCell ref="A10:C10"/>
    <mergeCell ref="H13:H15"/>
    <mergeCell ref="I13:J15"/>
    <mergeCell ref="A13:C13"/>
    <mergeCell ref="A14:C14"/>
    <mergeCell ref="A15:C15"/>
    <mergeCell ref="A1:C1"/>
    <mergeCell ref="I12:J12"/>
    <mergeCell ref="I1:J1"/>
    <mergeCell ref="A2:C2"/>
    <mergeCell ref="G2:G3"/>
    <mergeCell ref="A3:C3"/>
    <mergeCell ref="H2:H3"/>
    <mergeCell ref="H6:H8"/>
    <mergeCell ref="A7:C7"/>
    <mergeCell ref="A8:C8"/>
    <mergeCell ref="A12:C12"/>
    <mergeCell ref="D12:F12"/>
    <mergeCell ref="A5:C5"/>
    <mergeCell ref="D10:F10"/>
    <mergeCell ref="A11:C11"/>
    <mergeCell ref="D11:F11"/>
    <mergeCell ref="B40:F40"/>
    <mergeCell ref="A4:C4"/>
    <mergeCell ref="D4:F4"/>
    <mergeCell ref="A22:C22"/>
    <mergeCell ref="D22:F22"/>
    <mergeCell ref="A23:C23"/>
    <mergeCell ref="D23:F23"/>
    <mergeCell ref="A24:C24"/>
    <mergeCell ref="D24:F24"/>
    <mergeCell ref="A17:C17"/>
    <mergeCell ref="A18:C18"/>
    <mergeCell ref="A19:C19"/>
    <mergeCell ref="A21:C21"/>
    <mergeCell ref="D21:F21"/>
    <mergeCell ref="A25:C25"/>
    <mergeCell ref="D25:F2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1"/>
  <sheetViews>
    <sheetView tabSelected="1" topLeftCell="A4" zoomScale="85" zoomScaleNormal="85" workbookViewId="0">
      <selection activeCell="G20" sqref="G20"/>
    </sheetView>
  </sheetViews>
  <sheetFormatPr defaultRowHeight="15" x14ac:dyDescent="0.25"/>
  <cols>
    <col min="1" max="1" width="6.28515625" style="82" bestFit="1" customWidth="1"/>
    <col min="2" max="2" width="15.5703125" style="82" customWidth="1"/>
    <col min="3" max="3" width="21.7109375" style="82" customWidth="1"/>
    <col min="4" max="4" width="9" style="82" bestFit="1" customWidth="1"/>
    <col min="5" max="5" width="9.5703125" style="82" bestFit="1" customWidth="1"/>
    <col min="6" max="6" width="9.7109375" style="17" customWidth="1"/>
    <col min="7" max="7" width="9.85546875" style="82" bestFit="1" customWidth="1"/>
    <col min="8" max="8" width="17.5703125" style="82" bestFit="1" customWidth="1"/>
    <col min="9" max="46" width="3.7109375" style="153" bestFit="1" customWidth="1"/>
    <col min="47" max="47" width="9.140625" style="24"/>
    <col min="48" max="85" width="3.7109375" style="298" bestFit="1" customWidth="1"/>
    <col min="86" max="16384" width="9.140625" style="24"/>
  </cols>
  <sheetData>
    <row r="1" spans="1:85" ht="15.75" thickBot="1" x14ac:dyDescent="0.3">
      <c r="A1" s="438" t="s">
        <v>116</v>
      </c>
      <c r="B1" s="439"/>
      <c r="C1" s="439"/>
      <c r="D1" s="439"/>
      <c r="E1" s="18" t="s">
        <v>23</v>
      </c>
      <c r="F1" s="19"/>
      <c r="G1" s="373" t="s">
        <v>0</v>
      </c>
      <c r="H1" s="373"/>
    </row>
    <row r="2" spans="1:85" ht="30" customHeight="1" x14ac:dyDescent="0.25">
      <c r="A2" s="379" t="s">
        <v>1</v>
      </c>
      <c r="B2" s="380"/>
      <c r="C2" s="380"/>
      <c r="D2" s="2">
        <v>1.4</v>
      </c>
      <c r="E2" s="381">
        <f>D2*D3</f>
        <v>6.58</v>
      </c>
      <c r="F2" s="16"/>
      <c r="G2" s="3" t="s">
        <v>2</v>
      </c>
      <c r="H2" s="3" t="s">
        <v>3</v>
      </c>
      <c r="I2" s="580" t="s">
        <v>126</v>
      </c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  <c r="AV2" s="580" t="s">
        <v>126</v>
      </c>
      <c r="AW2" s="681"/>
      <c r="AX2" s="681"/>
      <c r="AY2" s="681"/>
      <c r="AZ2" s="681"/>
      <c r="BA2" s="681"/>
      <c r="BB2" s="681"/>
      <c r="BC2" s="681"/>
      <c r="BD2" s="681"/>
      <c r="BE2" s="681"/>
      <c r="BF2" s="681"/>
      <c r="BG2" s="681"/>
      <c r="BH2" s="681"/>
      <c r="BI2" s="681"/>
      <c r="BJ2" s="681"/>
      <c r="BK2" s="681"/>
      <c r="BL2" s="681"/>
      <c r="BM2" s="681"/>
      <c r="BN2" s="681"/>
      <c r="BO2" s="681"/>
      <c r="BP2" s="681"/>
      <c r="BQ2" s="681"/>
      <c r="BR2" s="681"/>
      <c r="BS2" s="681"/>
      <c r="BT2" s="681"/>
      <c r="BU2" s="681"/>
      <c r="BV2" s="681"/>
      <c r="BW2" s="681"/>
      <c r="BX2" s="681"/>
      <c r="BY2" s="681"/>
      <c r="BZ2" s="681"/>
      <c r="CA2" s="681"/>
      <c r="CB2" s="681"/>
      <c r="CC2" s="681"/>
      <c r="CD2" s="681"/>
      <c r="CE2" s="681"/>
      <c r="CF2" s="681"/>
      <c r="CG2" s="681"/>
    </row>
    <row r="3" spans="1:85" ht="15.75" thickBot="1" x14ac:dyDescent="0.3">
      <c r="A3" s="383" t="s">
        <v>4</v>
      </c>
      <c r="B3" s="384"/>
      <c r="C3" s="384"/>
      <c r="D3" s="4">
        <v>4.7</v>
      </c>
      <c r="E3" s="382"/>
      <c r="F3" s="16"/>
      <c r="G3" s="5" t="s">
        <v>5</v>
      </c>
      <c r="H3" s="37">
        <v>0.2</v>
      </c>
      <c r="I3" s="591" t="s">
        <v>16</v>
      </c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  <c r="AR3" s="577"/>
      <c r="AS3" s="577"/>
      <c r="AT3" s="577"/>
      <c r="AV3" s="682" t="s">
        <v>16</v>
      </c>
      <c r="AW3" s="683"/>
      <c r="AX3" s="683"/>
      <c r="AY3" s="683"/>
      <c r="AZ3" s="683"/>
      <c r="BA3" s="683"/>
      <c r="BB3" s="683"/>
      <c r="BC3" s="683"/>
      <c r="BD3" s="683"/>
      <c r="BE3" s="683"/>
      <c r="BF3" s="683"/>
      <c r="BG3" s="683"/>
      <c r="BH3" s="683"/>
      <c r="BI3" s="683"/>
      <c r="BJ3" s="683"/>
      <c r="BK3" s="683"/>
      <c r="BL3" s="683"/>
      <c r="BM3" s="683"/>
      <c r="BN3" s="683"/>
      <c r="BO3" s="683"/>
      <c r="BP3" s="683"/>
      <c r="BQ3" s="683"/>
      <c r="BR3" s="683"/>
      <c r="BS3" s="683"/>
      <c r="BT3" s="683"/>
      <c r="BU3" s="683"/>
      <c r="BV3" s="683"/>
      <c r="BW3" s="683"/>
      <c r="BX3" s="683"/>
      <c r="BY3" s="683"/>
      <c r="BZ3" s="683"/>
      <c r="CA3" s="577"/>
      <c r="CB3" s="577"/>
      <c r="CC3" s="577"/>
      <c r="CD3" s="577"/>
      <c r="CE3" s="577"/>
      <c r="CF3" s="577"/>
      <c r="CG3" s="577"/>
    </row>
    <row r="4" spans="1:85" x14ac:dyDescent="0.25">
      <c r="A4" s="446" t="s">
        <v>6</v>
      </c>
      <c r="B4" s="447"/>
      <c r="C4" s="447"/>
      <c r="D4" s="447" t="s">
        <v>24</v>
      </c>
      <c r="E4" s="532"/>
      <c r="F4" s="1"/>
      <c r="G4" s="38" t="s">
        <v>7</v>
      </c>
      <c r="H4" s="26">
        <v>0.32</v>
      </c>
      <c r="I4" s="157"/>
      <c r="J4" s="158">
        <v>0.4</v>
      </c>
      <c r="K4" s="158">
        <v>0.5</v>
      </c>
      <c r="L4" s="158">
        <v>0.6</v>
      </c>
      <c r="M4" s="158">
        <v>0.7</v>
      </c>
      <c r="N4" s="158">
        <v>0.8</v>
      </c>
      <c r="O4" s="158">
        <v>0.9</v>
      </c>
      <c r="P4" s="158">
        <v>1</v>
      </c>
      <c r="Q4" s="158">
        <v>1.1000000000000001</v>
      </c>
      <c r="R4" s="158">
        <v>1.2</v>
      </c>
      <c r="S4" s="158">
        <v>1.3</v>
      </c>
      <c r="T4" s="158">
        <v>1.4</v>
      </c>
      <c r="U4" s="158">
        <v>1.5</v>
      </c>
      <c r="V4" s="158">
        <v>1.6</v>
      </c>
      <c r="W4" s="158">
        <v>1.7</v>
      </c>
      <c r="X4" s="158">
        <v>1.8</v>
      </c>
      <c r="Y4" s="158">
        <v>1.9</v>
      </c>
      <c r="Z4" s="158">
        <v>2</v>
      </c>
      <c r="AA4" s="158">
        <v>2.1</v>
      </c>
      <c r="AB4" s="158">
        <v>2.2000000000000002</v>
      </c>
      <c r="AC4" s="158">
        <v>2.2999999999999998</v>
      </c>
      <c r="AD4" s="158">
        <v>2.4</v>
      </c>
      <c r="AE4" s="158">
        <v>2.5</v>
      </c>
      <c r="AF4" s="158">
        <v>2.6</v>
      </c>
      <c r="AG4" s="158">
        <v>2.7</v>
      </c>
      <c r="AH4" s="158">
        <v>2.8</v>
      </c>
      <c r="AI4" s="158">
        <v>2.9</v>
      </c>
      <c r="AJ4" s="158">
        <v>3</v>
      </c>
      <c r="AK4" s="158">
        <v>3.1</v>
      </c>
      <c r="AL4" s="158">
        <v>3.2</v>
      </c>
      <c r="AM4" s="158">
        <v>3.3</v>
      </c>
      <c r="AN4" s="158">
        <v>3.4</v>
      </c>
      <c r="AO4" s="158">
        <v>3.5</v>
      </c>
      <c r="AP4" s="158">
        <v>3.6</v>
      </c>
      <c r="AQ4" s="158">
        <v>3.7</v>
      </c>
      <c r="AR4" s="158">
        <v>3.8</v>
      </c>
      <c r="AS4" s="158">
        <v>3.9</v>
      </c>
      <c r="AT4" s="159">
        <v>4</v>
      </c>
      <c r="AU4" s="30"/>
      <c r="AV4" s="157"/>
      <c r="AW4" s="158">
        <v>0.4</v>
      </c>
      <c r="AX4" s="158">
        <v>0.5</v>
      </c>
      <c r="AY4" s="158">
        <v>0.6</v>
      </c>
      <c r="AZ4" s="158">
        <v>0.7</v>
      </c>
      <c r="BA4" s="158">
        <v>0.8</v>
      </c>
      <c r="BB4" s="158">
        <v>0.9</v>
      </c>
      <c r="BC4" s="158">
        <v>1</v>
      </c>
      <c r="BD4" s="158">
        <v>1.1000000000000001</v>
      </c>
      <c r="BE4" s="158">
        <v>1.2</v>
      </c>
      <c r="BF4" s="158">
        <v>1.3</v>
      </c>
      <c r="BG4" s="158">
        <v>1.4</v>
      </c>
      <c r="BH4" s="158">
        <v>1.5</v>
      </c>
      <c r="BI4" s="158">
        <v>1.6</v>
      </c>
      <c r="BJ4" s="158">
        <v>1.7</v>
      </c>
      <c r="BK4" s="158">
        <v>1.8</v>
      </c>
      <c r="BL4" s="158">
        <v>1.9</v>
      </c>
      <c r="BM4" s="158">
        <v>2</v>
      </c>
      <c r="BN4" s="158">
        <v>2.1</v>
      </c>
      <c r="BO4" s="158">
        <v>2.2000000000000002</v>
      </c>
      <c r="BP4" s="158">
        <v>2.2999999999999998</v>
      </c>
      <c r="BQ4" s="158">
        <v>2.4</v>
      </c>
      <c r="BR4" s="158">
        <v>2.5</v>
      </c>
      <c r="BS4" s="158">
        <v>2.6</v>
      </c>
      <c r="BT4" s="158">
        <v>2.7</v>
      </c>
      <c r="BU4" s="158">
        <v>2.8</v>
      </c>
      <c r="BV4" s="158">
        <v>2.9</v>
      </c>
      <c r="BW4" s="158">
        <v>3</v>
      </c>
      <c r="BX4" s="158">
        <v>3.1</v>
      </c>
      <c r="BY4" s="158">
        <v>3.2</v>
      </c>
      <c r="BZ4" s="177">
        <v>3.3</v>
      </c>
      <c r="CA4" s="157">
        <v>3.4</v>
      </c>
      <c r="CB4" s="158">
        <v>3.5</v>
      </c>
      <c r="CC4" s="158">
        <v>3.6</v>
      </c>
      <c r="CD4" s="158">
        <v>3.7</v>
      </c>
      <c r="CE4" s="158">
        <v>3.8</v>
      </c>
      <c r="CF4" s="158">
        <v>3.9</v>
      </c>
      <c r="CG4" s="159">
        <v>4</v>
      </c>
    </row>
    <row r="5" spans="1:85" x14ac:dyDescent="0.25">
      <c r="A5" s="393" t="s">
        <v>13</v>
      </c>
      <c r="B5" s="394"/>
      <c r="C5" s="394"/>
      <c r="D5" s="533">
        <f>(5*(D15+$D$22)*((($D$2-0.035)*100)^3)/(384*$D$8*$D$10)*10)</f>
        <v>7.5014185965936203E-2</v>
      </c>
      <c r="E5" s="534"/>
      <c r="F5" s="535">
        <f>D2/0.5</f>
        <v>2.8</v>
      </c>
      <c r="G5" s="6" t="s">
        <v>8</v>
      </c>
      <c r="H5" s="138">
        <v>0.55000000000000004</v>
      </c>
      <c r="I5" s="175">
        <v>0.4</v>
      </c>
      <c r="J5" s="112"/>
      <c r="K5" s="112"/>
      <c r="L5" s="112"/>
      <c r="M5" s="112"/>
      <c r="N5" s="112"/>
      <c r="O5" s="112"/>
      <c r="P5" s="112"/>
      <c r="Q5" s="112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5"/>
      <c r="AV5" s="175">
        <v>0.4</v>
      </c>
      <c r="AW5" s="112"/>
      <c r="AX5" s="112"/>
      <c r="AY5" s="112"/>
      <c r="AZ5" s="112"/>
      <c r="BA5" s="112"/>
      <c r="BB5" s="112"/>
      <c r="BC5" s="112"/>
      <c r="BD5" s="112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78"/>
      <c r="CA5" s="117"/>
      <c r="CB5" s="161"/>
      <c r="CC5" s="161"/>
      <c r="CD5" s="161"/>
      <c r="CE5" s="161"/>
      <c r="CF5" s="161"/>
      <c r="CG5" s="179"/>
    </row>
    <row r="6" spans="1:85" x14ac:dyDescent="0.25">
      <c r="A6" s="393" t="s">
        <v>14</v>
      </c>
      <c r="B6" s="394"/>
      <c r="C6" s="394"/>
      <c r="D6" s="533">
        <f>(5*(D16+$D$22)*((($D$2-0.035)*100)^3)/(384*$D$8*$D$10)*10)</f>
        <v>9.0326526888177106E-2</v>
      </c>
      <c r="E6" s="534"/>
      <c r="F6" s="535"/>
      <c r="G6" s="38" t="s">
        <v>29</v>
      </c>
      <c r="H6" s="28"/>
      <c r="I6" s="175">
        <v>0.6</v>
      </c>
      <c r="J6" s="112"/>
      <c r="K6" s="112"/>
      <c r="L6" s="112"/>
      <c r="M6" s="112"/>
      <c r="N6" s="112"/>
      <c r="O6" s="112"/>
      <c r="P6" s="112"/>
      <c r="Q6" s="112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5"/>
      <c r="AV6" s="175">
        <v>0.6</v>
      </c>
      <c r="AW6" s="112"/>
      <c r="AX6" s="112"/>
      <c r="AY6" s="112"/>
      <c r="AZ6" s="112"/>
      <c r="BA6" s="112"/>
      <c r="BB6" s="112"/>
      <c r="BC6" s="112"/>
      <c r="BD6" s="112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78"/>
      <c r="CA6" s="117"/>
      <c r="CB6" s="161"/>
      <c r="CC6" s="161"/>
      <c r="CD6" s="161"/>
      <c r="CE6" s="161"/>
      <c r="CF6" s="161"/>
      <c r="CG6" s="179"/>
    </row>
    <row r="7" spans="1:85" ht="15.75" thickBot="1" x14ac:dyDescent="0.3">
      <c r="A7" s="397" t="s">
        <v>15</v>
      </c>
      <c r="B7" s="398"/>
      <c r="C7" s="398"/>
      <c r="D7" s="536">
        <f>(5*(D17+$D$22)*((($D$2-0.035)*100)^3)/(384*$D$8*$D$10)*10)</f>
        <v>0.11967518032247221</v>
      </c>
      <c r="E7" s="537"/>
      <c r="F7" s="535"/>
      <c r="I7" s="175">
        <v>0.8</v>
      </c>
      <c r="J7" s="112"/>
      <c r="K7" s="112"/>
      <c r="L7" s="112"/>
      <c r="M7" s="112"/>
      <c r="N7" s="112"/>
      <c r="O7" s="112"/>
      <c r="P7" s="112"/>
      <c r="Q7" s="112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5"/>
      <c r="AV7" s="175">
        <v>0.8</v>
      </c>
      <c r="AW7" s="112"/>
      <c r="AX7" s="112"/>
      <c r="AY7" s="112"/>
      <c r="AZ7" s="112"/>
      <c r="BA7" s="112"/>
      <c r="BB7" s="112"/>
      <c r="BC7" s="112"/>
      <c r="BD7" s="112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78"/>
      <c r="CA7" s="117"/>
      <c r="CB7" s="161"/>
      <c r="CC7" s="161"/>
      <c r="CD7" s="161"/>
      <c r="CE7" s="161"/>
      <c r="CF7" s="161"/>
      <c r="CG7" s="179"/>
    </row>
    <row r="8" spans="1:85" ht="15" customHeight="1" x14ac:dyDescent="0.25">
      <c r="A8" s="488" t="s">
        <v>30</v>
      </c>
      <c r="B8" s="489"/>
      <c r="C8" s="489"/>
      <c r="D8" s="589">
        <f>6.83*10^5</f>
        <v>683000</v>
      </c>
      <c r="E8" s="590"/>
      <c r="I8" s="175">
        <v>1</v>
      </c>
      <c r="J8" s="112"/>
      <c r="K8" s="112"/>
      <c r="L8" s="112"/>
      <c r="M8" s="112"/>
      <c r="N8" s="112"/>
      <c r="O8" s="112"/>
      <c r="P8" s="112"/>
      <c r="Q8" s="112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5"/>
      <c r="AV8" s="175">
        <v>1</v>
      </c>
      <c r="AW8" s="112"/>
      <c r="AX8" s="112"/>
      <c r="AY8" s="112"/>
      <c r="AZ8" s="112"/>
      <c r="BA8" s="112"/>
      <c r="BB8" s="112"/>
      <c r="BC8" s="112"/>
      <c r="BD8" s="112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78"/>
      <c r="CA8" s="117"/>
      <c r="CB8" s="161"/>
      <c r="CC8" s="161"/>
      <c r="CD8" s="161"/>
      <c r="CE8" s="161"/>
      <c r="CF8" s="161"/>
      <c r="CG8" s="179"/>
    </row>
    <row r="9" spans="1:85" ht="15" customHeight="1" x14ac:dyDescent="0.25">
      <c r="A9" s="401" t="s">
        <v>25</v>
      </c>
      <c r="B9" s="402"/>
      <c r="C9" s="402"/>
      <c r="D9" s="494">
        <f>H12</f>
        <v>0.44116</v>
      </c>
      <c r="E9" s="495"/>
      <c r="G9" s="373" t="s">
        <v>32</v>
      </c>
      <c r="H9" s="572"/>
      <c r="I9" s="175">
        <v>1.2</v>
      </c>
      <c r="J9" s="112"/>
      <c r="K9" s="112"/>
      <c r="L9" s="112"/>
      <c r="M9" s="112"/>
      <c r="N9" s="112"/>
      <c r="O9" s="112"/>
      <c r="P9" s="112"/>
      <c r="Q9" s="112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5"/>
      <c r="AV9" s="175">
        <v>1.2</v>
      </c>
      <c r="AW9" s="112"/>
      <c r="AX9" s="112"/>
      <c r="AY9" s="112"/>
      <c r="AZ9" s="112"/>
      <c r="BA9" s="112"/>
      <c r="BB9" s="112"/>
      <c r="BC9" s="112"/>
      <c r="BD9" s="112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78"/>
      <c r="CA9" s="117"/>
      <c r="CB9" s="161"/>
      <c r="CC9" s="161"/>
      <c r="CD9" s="161"/>
      <c r="CE9" s="161"/>
      <c r="CF9" s="161"/>
      <c r="CG9" s="179"/>
    </row>
    <row r="10" spans="1:85" ht="15" customHeight="1" x14ac:dyDescent="0.25">
      <c r="A10" s="405" t="s">
        <v>9</v>
      </c>
      <c r="B10" s="406"/>
      <c r="C10" s="406"/>
      <c r="D10" s="587">
        <v>27.23</v>
      </c>
      <c r="E10" s="588"/>
      <c r="G10" s="20" t="s">
        <v>33</v>
      </c>
      <c r="H10" s="27">
        <f>0.28*1.03</f>
        <v>0.28840000000000005</v>
      </c>
      <c r="I10" s="175">
        <v>1.4</v>
      </c>
      <c r="J10" s="166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>
        <v>1</v>
      </c>
      <c r="AT10" s="105">
        <v>1</v>
      </c>
      <c r="AV10" s="175">
        <v>1.4</v>
      </c>
      <c r="AW10" s="166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78"/>
      <c r="CA10" s="117"/>
      <c r="CB10" s="161"/>
      <c r="CC10" s="161"/>
      <c r="CD10" s="161"/>
      <c r="CE10" s="161"/>
      <c r="CF10" s="161">
        <v>1</v>
      </c>
      <c r="CG10" s="179">
        <v>1</v>
      </c>
    </row>
    <row r="11" spans="1:85" x14ac:dyDescent="0.25">
      <c r="A11" s="409" t="s">
        <v>10</v>
      </c>
      <c r="B11" s="410"/>
      <c r="C11" s="410"/>
      <c r="D11" s="411">
        <f>($D$3+0.3)*($D$2-0.035)*H3*D23</f>
        <v>1.4332500000000004</v>
      </c>
      <c r="E11" s="412"/>
      <c r="G11" s="57" t="s">
        <v>34</v>
      </c>
      <c r="H11" s="27">
        <f>(1.16*100)/(1000^2)*2690</f>
        <v>0.31203999999999998</v>
      </c>
      <c r="I11" s="175">
        <v>1.6</v>
      </c>
      <c r="J11" s="166"/>
      <c r="K11" s="166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>
        <v>1</v>
      </c>
      <c r="AR11" s="104">
        <v>1</v>
      </c>
      <c r="AS11" s="104">
        <v>1</v>
      </c>
      <c r="AT11" s="105">
        <v>1</v>
      </c>
      <c r="AV11" s="175">
        <v>1.6</v>
      </c>
      <c r="AW11" s="166"/>
      <c r="AX11" s="166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78"/>
      <c r="CA11" s="117"/>
      <c r="CB11" s="161"/>
      <c r="CC11" s="161"/>
      <c r="CD11" s="161">
        <v>1</v>
      </c>
      <c r="CE11" s="161">
        <v>1</v>
      </c>
      <c r="CF11" s="161">
        <v>1</v>
      </c>
      <c r="CG11" s="179">
        <v>1</v>
      </c>
    </row>
    <row r="12" spans="1:85" x14ac:dyDescent="0.25">
      <c r="A12" s="409" t="s">
        <v>11</v>
      </c>
      <c r="B12" s="410"/>
      <c r="C12" s="410"/>
      <c r="D12" s="411">
        <f>($D$3+0.3)*($D$2-0.035)*H4*D23</f>
        <v>2.2932000000000001</v>
      </c>
      <c r="E12" s="412"/>
      <c r="G12" s="29" t="s">
        <v>117</v>
      </c>
      <c r="H12" s="143">
        <f>(1.64*100)/(1000^2)*2690</f>
        <v>0.44116</v>
      </c>
      <c r="I12" s="175">
        <v>1.8</v>
      </c>
      <c r="J12" s="166"/>
      <c r="K12" s="166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>
        <v>1</v>
      </c>
      <c r="AQ12" s="104">
        <v>1</v>
      </c>
      <c r="AR12" s="104">
        <v>1</v>
      </c>
      <c r="AS12" s="104">
        <v>1</v>
      </c>
      <c r="AT12" s="105">
        <v>1</v>
      </c>
      <c r="AV12" s="175">
        <v>1.8</v>
      </c>
      <c r="AW12" s="166"/>
      <c r="AX12" s="166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78"/>
      <c r="CA12" s="117"/>
      <c r="CB12" s="161"/>
      <c r="CC12" s="161">
        <v>1</v>
      </c>
      <c r="CD12" s="161">
        <v>1</v>
      </c>
      <c r="CE12" s="161">
        <v>1</v>
      </c>
      <c r="CF12" s="161">
        <v>1</v>
      </c>
      <c r="CG12" s="179">
        <v>1</v>
      </c>
    </row>
    <row r="13" spans="1:85" x14ac:dyDescent="0.25">
      <c r="A13" s="409" t="s">
        <v>12</v>
      </c>
      <c r="B13" s="410"/>
      <c r="C13" s="410"/>
      <c r="D13" s="411">
        <f>($D$3+0.3)*($D$2-0.035)*H5*D23</f>
        <v>3.9414375000000006</v>
      </c>
      <c r="E13" s="412"/>
      <c r="I13" s="175">
        <v>2</v>
      </c>
      <c r="J13" s="166"/>
      <c r="K13" s="166"/>
      <c r="L13" s="166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>
        <v>1</v>
      </c>
      <c r="AO13" s="104">
        <v>1</v>
      </c>
      <c r="AP13" s="104">
        <v>1</v>
      </c>
      <c r="AQ13" s="104">
        <v>1</v>
      </c>
      <c r="AR13" s="104">
        <v>1</v>
      </c>
      <c r="AS13" s="104">
        <v>1</v>
      </c>
      <c r="AT13" s="105">
        <v>1</v>
      </c>
      <c r="AV13" s="175">
        <v>2</v>
      </c>
      <c r="AW13" s="166"/>
      <c r="AX13" s="166"/>
      <c r="AY13" s="166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78"/>
      <c r="CA13" s="117">
        <v>1</v>
      </c>
      <c r="CB13" s="161">
        <v>1</v>
      </c>
      <c r="CC13" s="161">
        <v>1</v>
      </c>
      <c r="CD13" s="161">
        <v>1</v>
      </c>
      <c r="CE13" s="161">
        <v>1</v>
      </c>
      <c r="CF13" s="161">
        <v>1</v>
      </c>
      <c r="CG13" s="179">
        <v>1</v>
      </c>
    </row>
    <row r="14" spans="1:85" ht="15.75" thickBot="1" x14ac:dyDescent="0.3">
      <c r="A14" s="409" t="s">
        <v>19</v>
      </c>
      <c r="B14" s="410"/>
      <c r="C14" s="410"/>
      <c r="D14" s="411">
        <f>(D2-0.035)*D9</f>
        <v>0.60218340000000004</v>
      </c>
      <c r="E14" s="412"/>
      <c r="I14" s="175">
        <v>2.2000000000000002</v>
      </c>
      <c r="J14" s="166"/>
      <c r="K14" s="166"/>
      <c r="L14" s="166"/>
      <c r="M14" s="166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>
        <v>1</v>
      </c>
      <c r="AN14" s="104">
        <v>1</v>
      </c>
      <c r="AO14" s="104">
        <v>1</v>
      </c>
      <c r="AP14" s="104">
        <v>1</v>
      </c>
      <c r="AQ14" s="104">
        <v>1</v>
      </c>
      <c r="AR14" s="104">
        <v>1</v>
      </c>
      <c r="AS14" s="104">
        <v>1</v>
      </c>
      <c r="AT14" s="105">
        <v>1</v>
      </c>
      <c r="AV14" s="175">
        <v>2.2000000000000002</v>
      </c>
      <c r="AW14" s="166"/>
      <c r="AX14" s="166"/>
      <c r="AY14" s="166"/>
      <c r="AZ14" s="166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78">
        <v>1</v>
      </c>
      <c r="CA14" s="117">
        <v>1</v>
      </c>
      <c r="CB14" s="161">
        <v>1</v>
      </c>
      <c r="CC14" s="161">
        <v>1</v>
      </c>
      <c r="CD14" s="161">
        <v>1</v>
      </c>
      <c r="CE14" s="161">
        <v>1</v>
      </c>
      <c r="CF14" s="161">
        <v>1</v>
      </c>
      <c r="CG14" s="179">
        <v>1</v>
      </c>
    </row>
    <row r="15" spans="1:85" ht="15" customHeight="1" x14ac:dyDescent="0.25">
      <c r="A15" s="409" t="s">
        <v>26</v>
      </c>
      <c r="B15" s="410"/>
      <c r="C15" s="410"/>
      <c r="D15" s="685">
        <f>(D11+$D$14)</f>
        <v>2.0354334000000005</v>
      </c>
      <c r="E15" s="686"/>
      <c r="F15" s="540" t="s">
        <v>115</v>
      </c>
      <c r="G15" s="541"/>
      <c r="H15" s="103"/>
      <c r="I15" s="175">
        <v>2.4</v>
      </c>
      <c r="J15" s="166"/>
      <c r="K15" s="166"/>
      <c r="L15" s="166"/>
      <c r="M15" s="166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>
        <v>1</v>
      </c>
      <c r="AL15" s="104">
        <v>1</v>
      </c>
      <c r="AM15" s="104">
        <v>1</v>
      </c>
      <c r="AN15" s="104">
        <v>1</v>
      </c>
      <c r="AO15" s="104">
        <v>1</v>
      </c>
      <c r="AP15" s="104">
        <v>1</v>
      </c>
      <c r="AQ15" s="104">
        <v>1</v>
      </c>
      <c r="AR15" s="104">
        <v>1</v>
      </c>
      <c r="AS15" s="104">
        <v>1</v>
      </c>
      <c r="AT15" s="105">
        <v>1</v>
      </c>
      <c r="AV15" s="175">
        <v>2.4</v>
      </c>
      <c r="AW15" s="166"/>
      <c r="AX15" s="166"/>
      <c r="AY15" s="166"/>
      <c r="AZ15" s="166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>
        <v>1</v>
      </c>
      <c r="BY15" s="161">
        <v>1</v>
      </c>
      <c r="BZ15" s="178">
        <v>1</v>
      </c>
      <c r="CA15" s="117">
        <v>1</v>
      </c>
      <c r="CB15" s="161">
        <v>1</v>
      </c>
      <c r="CC15" s="161">
        <v>1</v>
      </c>
      <c r="CD15" s="161">
        <v>1</v>
      </c>
      <c r="CE15" s="161">
        <v>1</v>
      </c>
      <c r="CF15" s="161">
        <v>1</v>
      </c>
      <c r="CG15" s="179">
        <v>1</v>
      </c>
    </row>
    <row r="16" spans="1:85" x14ac:dyDescent="0.25">
      <c r="A16" s="409" t="s">
        <v>27</v>
      </c>
      <c r="B16" s="410"/>
      <c r="C16" s="410"/>
      <c r="D16" s="685">
        <f>(D12+$D$14)</f>
        <v>2.8953834000000001</v>
      </c>
      <c r="E16" s="686"/>
      <c r="F16" s="542"/>
      <c r="G16" s="543"/>
      <c r="H16" s="103"/>
      <c r="I16" s="175">
        <v>2.6</v>
      </c>
      <c r="J16" s="166"/>
      <c r="K16" s="166"/>
      <c r="L16" s="166"/>
      <c r="M16" s="166"/>
      <c r="N16" s="166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>
        <v>1</v>
      </c>
      <c r="AK16" s="104">
        <v>1</v>
      </c>
      <c r="AL16" s="104">
        <v>1</v>
      </c>
      <c r="AM16" s="104">
        <v>1</v>
      </c>
      <c r="AN16" s="104">
        <v>1</v>
      </c>
      <c r="AO16" s="104">
        <v>1</v>
      </c>
      <c r="AP16" s="104">
        <v>1</v>
      </c>
      <c r="AQ16" s="104">
        <v>1</v>
      </c>
      <c r="AR16" s="104">
        <v>1</v>
      </c>
      <c r="AS16" s="104">
        <v>1</v>
      </c>
      <c r="AT16" s="105">
        <v>1</v>
      </c>
      <c r="AV16" s="175">
        <v>2.6</v>
      </c>
      <c r="AW16" s="166"/>
      <c r="AX16" s="166"/>
      <c r="AY16" s="166"/>
      <c r="AZ16" s="166"/>
      <c r="BA16" s="166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>
        <v>1</v>
      </c>
      <c r="BX16" s="161">
        <v>1</v>
      </c>
      <c r="BY16" s="161">
        <v>1</v>
      </c>
      <c r="BZ16" s="178">
        <v>1</v>
      </c>
      <c r="CA16" s="117">
        <v>1</v>
      </c>
      <c r="CB16" s="161">
        <v>1</v>
      </c>
      <c r="CC16" s="161">
        <v>1</v>
      </c>
      <c r="CD16" s="161">
        <v>1</v>
      </c>
      <c r="CE16" s="161">
        <v>1</v>
      </c>
      <c r="CF16" s="161">
        <v>1</v>
      </c>
      <c r="CG16" s="179">
        <v>1</v>
      </c>
    </row>
    <row r="17" spans="1:85" ht="15.75" thickBot="1" x14ac:dyDescent="0.3">
      <c r="A17" s="419" t="s">
        <v>28</v>
      </c>
      <c r="B17" s="420"/>
      <c r="C17" s="420"/>
      <c r="D17" s="421">
        <f>(D13+$D$14)</f>
        <v>4.5436209000000005</v>
      </c>
      <c r="E17" s="422"/>
      <c r="F17" s="544"/>
      <c r="G17" s="545"/>
      <c r="H17" s="103"/>
      <c r="I17" s="175">
        <v>2.8</v>
      </c>
      <c r="J17" s="166"/>
      <c r="K17" s="166"/>
      <c r="L17" s="166"/>
      <c r="M17" s="166"/>
      <c r="N17" s="166"/>
      <c r="O17" s="166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>
        <v>1</v>
      </c>
      <c r="AJ17" s="104">
        <v>1</v>
      </c>
      <c r="AK17" s="104">
        <v>1</v>
      </c>
      <c r="AL17" s="104">
        <v>1</v>
      </c>
      <c r="AM17" s="104">
        <v>1</v>
      </c>
      <c r="AN17" s="104">
        <v>1</v>
      </c>
      <c r="AO17" s="104">
        <v>1</v>
      </c>
      <c r="AP17" s="104">
        <v>1</v>
      </c>
      <c r="AQ17" s="104">
        <v>1</v>
      </c>
      <c r="AR17" s="104">
        <v>1</v>
      </c>
      <c r="AS17" s="104">
        <v>1</v>
      </c>
      <c r="AT17" s="105">
        <v>1</v>
      </c>
      <c r="AV17" s="175">
        <v>2.8</v>
      </c>
      <c r="AW17" s="166"/>
      <c r="AX17" s="166"/>
      <c r="AY17" s="166"/>
      <c r="AZ17" s="166"/>
      <c r="BA17" s="166"/>
      <c r="BB17" s="166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>
        <v>1</v>
      </c>
      <c r="BW17" s="161">
        <v>1</v>
      </c>
      <c r="BX17" s="161">
        <v>1</v>
      </c>
      <c r="BY17" s="161">
        <v>1</v>
      </c>
      <c r="BZ17" s="178">
        <v>1</v>
      </c>
      <c r="CA17" s="117">
        <v>1</v>
      </c>
      <c r="CB17" s="161">
        <v>1</v>
      </c>
      <c r="CC17" s="161">
        <v>1</v>
      </c>
      <c r="CD17" s="161">
        <v>1</v>
      </c>
      <c r="CE17" s="161">
        <v>1</v>
      </c>
      <c r="CF17" s="161">
        <v>1</v>
      </c>
      <c r="CG17" s="179">
        <v>1</v>
      </c>
    </row>
    <row r="18" spans="1:85" ht="15.75" thickBot="1" x14ac:dyDescent="0.3">
      <c r="D18" s="204"/>
      <c r="E18" s="204"/>
      <c r="H18" s="103"/>
      <c r="I18" s="175">
        <v>3</v>
      </c>
      <c r="J18" s="166"/>
      <c r="K18" s="166"/>
      <c r="L18" s="166"/>
      <c r="M18" s="166"/>
      <c r="N18" s="166"/>
      <c r="O18" s="166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04"/>
      <c r="AA18" s="104"/>
      <c r="AB18" s="104"/>
      <c r="AC18" s="104"/>
      <c r="AD18" s="104"/>
      <c r="AE18" s="104"/>
      <c r="AF18" s="104"/>
      <c r="AG18" s="104"/>
      <c r="AH18" s="104">
        <v>1</v>
      </c>
      <c r="AI18" s="104">
        <v>1</v>
      </c>
      <c r="AJ18" s="104">
        <v>1</v>
      </c>
      <c r="AK18" s="104">
        <v>1</v>
      </c>
      <c r="AL18" s="104">
        <v>1</v>
      </c>
      <c r="AM18" s="104">
        <v>1</v>
      </c>
      <c r="AN18" s="104">
        <v>1</v>
      </c>
      <c r="AO18" s="104">
        <v>1</v>
      </c>
      <c r="AP18" s="104">
        <v>1</v>
      </c>
      <c r="AQ18" s="104">
        <v>1</v>
      </c>
      <c r="AR18" s="104">
        <v>1</v>
      </c>
      <c r="AS18" s="104">
        <v>1</v>
      </c>
      <c r="AT18" s="105">
        <v>1</v>
      </c>
      <c r="AV18" s="175">
        <v>3</v>
      </c>
      <c r="AW18" s="166"/>
      <c r="AX18" s="166"/>
      <c r="AY18" s="166"/>
      <c r="AZ18" s="166"/>
      <c r="BA18" s="166"/>
      <c r="BB18" s="166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61"/>
      <c r="BN18" s="161"/>
      <c r="BO18" s="161"/>
      <c r="BP18" s="161"/>
      <c r="BQ18" s="161"/>
      <c r="BR18" s="161"/>
      <c r="BS18" s="161"/>
      <c r="BT18" s="161"/>
      <c r="BU18" s="161">
        <v>1</v>
      </c>
      <c r="BV18" s="161">
        <v>1</v>
      </c>
      <c r="BW18" s="161">
        <v>1</v>
      </c>
      <c r="BX18" s="161">
        <v>1</v>
      </c>
      <c r="BY18" s="161">
        <v>1</v>
      </c>
      <c r="BZ18" s="178">
        <v>1</v>
      </c>
      <c r="CA18" s="117">
        <v>1</v>
      </c>
      <c r="CB18" s="161">
        <v>1</v>
      </c>
      <c r="CC18" s="161">
        <v>1</v>
      </c>
      <c r="CD18" s="161">
        <v>1</v>
      </c>
      <c r="CE18" s="161">
        <v>1</v>
      </c>
      <c r="CF18" s="161">
        <v>1</v>
      </c>
      <c r="CG18" s="179">
        <v>1</v>
      </c>
    </row>
    <row r="19" spans="1:85" x14ac:dyDescent="0.25">
      <c r="A19" s="423" t="s">
        <v>20</v>
      </c>
      <c r="B19" s="424"/>
      <c r="C19" s="424"/>
      <c r="D19" s="425">
        <f>(5.93*100)/(1000^2)</f>
        <v>5.9299999999999999E-4</v>
      </c>
      <c r="E19" s="426"/>
      <c r="I19" s="175">
        <v>3.2</v>
      </c>
      <c r="J19" s="166"/>
      <c r="K19" s="166"/>
      <c r="L19" s="166"/>
      <c r="M19" s="166"/>
      <c r="N19" s="166"/>
      <c r="O19" s="166"/>
      <c r="P19" s="166"/>
      <c r="Q19" s="112"/>
      <c r="R19" s="112"/>
      <c r="S19" s="112"/>
      <c r="T19" s="112"/>
      <c r="U19" s="112"/>
      <c r="V19" s="112"/>
      <c r="W19" s="112"/>
      <c r="X19" s="112"/>
      <c r="Y19" s="112"/>
      <c r="Z19" s="104"/>
      <c r="AA19" s="104"/>
      <c r="AB19" s="104"/>
      <c r="AC19" s="104"/>
      <c r="AD19" s="104"/>
      <c r="AE19" s="104"/>
      <c r="AF19" s="104"/>
      <c r="AG19" s="104">
        <v>1</v>
      </c>
      <c r="AH19" s="104">
        <v>1</v>
      </c>
      <c r="AI19" s="104">
        <v>1</v>
      </c>
      <c r="AJ19" s="104">
        <v>1</v>
      </c>
      <c r="AK19" s="307"/>
      <c r="AL19" s="308"/>
      <c r="AM19" s="308"/>
      <c r="AN19" s="309"/>
      <c r="AO19" s="309"/>
      <c r="AP19" s="309"/>
      <c r="AQ19" s="309"/>
      <c r="AR19" s="309"/>
      <c r="AS19" s="309"/>
      <c r="AT19" s="310"/>
      <c r="AV19" s="175">
        <v>3.2</v>
      </c>
      <c r="AW19" s="166"/>
      <c r="AX19" s="166"/>
      <c r="AY19" s="166"/>
      <c r="AZ19" s="166"/>
      <c r="BA19" s="166"/>
      <c r="BB19" s="166"/>
      <c r="BC19" s="166"/>
      <c r="BD19" s="112"/>
      <c r="BE19" s="112"/>
      <c r="BF19" s="112"/>
      <c r="BG19" s="112"/>
      <c r="BH19" s="112"/>
      <c r="BI19" s="112"/>
      <c r="BJ19" s="112"/>
      <c r="BK19" s="112"/>
      <c r="BL19" s="112"/>
      <c r="BM19" s="161"/>
      <c r="BN19" s="161"/>
      <c r="BO19" s="161"/>
      <c r="BP19" s="161"/>
      <c r="BQ19" s="161"/>
      <c r="BR19" s="161"/>
      <c r="BS19" s="161"/>
      <c r="BT19" s="161">
        <v>1</v>
      </c>
      <c r="BU19" s="161">
        <v>1</v>
      </c>
      <c r="BV19" s="161">
        <v>1</v>
      </c>
      <c r="BW19" s="161">
        <v>1</v>
      </c>
      <c r="BX19" s="161">
        <v>1</v>
      </c>
      <c r="BY19" s="161">
        <v>1</v>
      </c>
      <c r="BZ19" s="178">
        <v>1</v>
      </c>
      <c r="CA19" s="117">
        <v>1</v>
      </c>
      <c r="CB19" s="161">
        <v>1</v>
      </c>
      <c r="CC19" s="161">
        <v>1</v>
      </c>
      <c r="CD19" s="161">
        <v>1</v>
      </c>
      <c r="CE19" s="161">
        <v>1</v>
      </c>
      <c r="CF19" s="161">
        <v>1</v>
      </c>
      <c r="CG19" s="179">
        <v>1</v>
      </c>
    </row>
    <row r="20" spans="1:85" x14ac:dyDescent="0.25">
      <c r="A20" s="427" t="s">
        <v>31</v>
      </c>
      <c r="B20" s="428"/>
      <c r="C20" s="428"/>
      <c r="D20" s="583">
        <v>2690</v>
      </c>
      <c r="E20" s="584"/>
      <c r="I20" s="175">
        <v>3.4</v>
      </c>
      <c r="J20" s="166"/>
      <c r="K20" s="166"/>
      <c r="L20" s="166"/>
      <c r="M20" s="166"/>
      <c r="N20" s="166"/>
      <c r="O20" s="166"/>
      <c r="P20" s="166"/>
      <c r="Q20" s="166"/>
      <c r="R20" s="112"/>
      <c r="S20" s="112"/>
      <c r="T20" s="112"/>
      <c r="U20" s="112"/>
      <c r="V20" s="112"/>
      <c r="W20" s="112"/>
      <c r="X20" s="112"/>
      <c r="Y20" s="112"/>
      <c r="Z20" s="104"/>
      <c r="AA20" s="104"/>
      <c r="AB20" s="104"/>
      <c r="AC20" s="104"/>
      <c r="AD20" s="104"/>
      <c r="AE20" s="104"/>
      <c r="AF20" s="104">
        <v>1</v>
      </c>
      <c r="AG20" s="104">
        <v>1</v>
      </c>
      <c r="AH20" s="104">
        <v>1</v>
      </c>
      <c r="AI20" s="104">
        <v>1</v>
      </c>
      <c r="AJ20" s="104">
        <v>1</v>
      </c>
      <c r="AK20" s="311"/>
      <c r="AL20" s="299"/>
      <c r="AM20" s="299"/>
      <c r="AN20" s="300"/>
      <c r="AO20" s="300"/>
      <c r="AP20" s="300"/>
      <c r="AQ20" s="300"/>
      <c r="AR20" s="300"/>
      <c r="AS20" s="300"/>
      <c r="AT20" s="301"/>
      <c r="AV20" s="175">
        <v>3.4</v>
      </c>
      <c r="AW20" s="166"/>
      <c r="AX20" s="166"/>
      <c r="AY20" s="166"/>
      <c r="AZ20" s="166"/>
      <c r="BA20" s="166"/>
      <c r="BB20" s="166"/>
      <c r="BC20" s="166"/>
      <c r="BD20" s="166"/>
      <c r="BE20" s="112"/>
      <c r="BF20" s="112"/>
      <c r="BG20" s="112"/>
      <c r="BH20" s="112"/>
      <c r="BI20" s="112"/>
      <c r="BJ20" s="112"/>
      <c r="BK20" s="112"/>
      <c r="BL20" s="112"/>
      <c r="BM20" s="161"/>
      <c r="BN20" s="161"/>
      <c r="BO20" s="161"/>
      <c r="BP20" s="161"/>
      <c r="BQ20" s="161"/>
      <c r="BR20" s="161"/>
      <c r="BS20" s="161">
        <v>1</v>
      </c>
      <c r="BT20" s="161">
        <v>1</v>
      </c>
      <c r="BU20" s="161">
        <v>1</v>
      </c>
      <c r="BV20" s="161">
        <v>1</v>
      </c>
      <c r="BW20" s="161">
        <v>1</v>
      </c>
      <c r="BX20" s="161">
        <v>1</v>
      </c>
      <c r="BY20" s="161">
        <v>1</v>
      </c>
      <c r="BZ20" s="178">
        <v>1</v>
      </c>
      <c r="CA20" s="117">
        <v>1</v>
      </c>
      <c r="CB20" s="161">
        <v>1</v>
      </c>
      <c r="CC20" s="161">
        <v>1</v>
      </c>
      <c r="CD20" s="161">
        <v>1</v>
      </c>
      <c r="CE20" s="161">
        <v>1</v>
      </c>
      <c r="CF20" s="161">
        <v>1</v>
      </c>
      <c r="CG20" s="179">
        <v>1</v>
      </c>
    </row>
    <row r="21" spans="1:85" x14ac:dyDescent="0.25">
      <c r="A21" s="427" t="s">
        <v>21</v>
      </c>
      <c r="B21" s="428"/>
      <c r="C21" s="428"/>
      <c r="D21" s="585">
        <f>D20*D19</f>
        <v>1.59517</v>
      </c>
      <c r="E21" s="586"/>
      <c r="I21" s="175">
        <v>3.6</v>
      </c>
      <c r="J21" s="166"/>
      <c r="K21" s="166"/>
      <c r="L21" s="166"/>
      <c r="M21" s="166"/>
      <c r="N21" s="166"/>
      <c r="O21" s="166"/>
      <c r="P21" s="166"/>
      <c r="Q21" s="166"/>
      <c r="R21" s="112"/>
      <c r="S21" s="112"/>
      <c r="T21" s="112"/>
      <c r="U21" s="112"/>
      <c r="V21" s="112"/>
      <c r="W21" s="112"/>
      <c r="X21" s="112"/>
      <c r="Y21" s="112"/>
      <c r="Z21" s="104"/>
      <c r="AA21" s="104"/>
      <c r="AB21" s="104"/>
      <c r="AC21" s="104"/>
      <c r="AD21" s="104"/>
      <c r="AE21" s="104">
        <v>1</v>
      </c>
      <c r="AF21" s="104">
        <v>1</v>
      </c>
      <c r="AG21" s="104">
        <v>1</v>
      </c>
      <c r="AH21" s="104">
        <v>1</v>
      </c>
      <c r="AI21" s="104">
        <v>1</v>
      </c>
      <c r="AJ21" s="104">
        <v>1</v>
      </c>
      <c r="AK21" s="311"/>
      <c r="AL21" s="299"/>
      <c r="AM21" s="299"/>
      <c r="AN21" s="300"/>
      <c r="AO21" s="300"/>
      <c r="AP21" s="300"/>
      <c r="AQ21" s="300"/>
      <c r="AR21" s="300"/>
      <c r="AS21" s="300"/>
      <c r="AT21" s="301"/>
      <c r="AV21" s="175">
        <v>3.6</v>
      </c>
      <c r="AW21" s="166"/>
      <c r="AX21" s="166"/>
      <c r="AY21" s="166"/>
      <c r="AZ21" s="166"/>
      <c r="BA21" s="166"/>
      <c r="BB21" s="166"/>
      <c r="BC21" s="166"/>
      <c r="BD21" s="166"/>
      <c r="BE21" s="112"/>
      <c r="BF21" s="112"/>
      <c r="BG21" s="112"/>
      <c r="BH21" s="112"/>
      <c r="BI21" s="112"/>
      <c r="BJ21" s="112"/>
      <c r="BK21" s="112"/>
      <c r="BL21" s="112"/>
      <c r="BM21" s="161"/>
      <c r="BN21" s="161"/>
      <c r="BO21" s="161"/>
      <c r="BP21" s="161"/>
      <c r="BQ21" s="161"/>
      <c r="BR21" s="161">
        <v>1</v>
      </c>
      <c r="BS21" s="161">
        <v>1</v>
      </c>
      <c r="BT21" s="161">
        <v>1</v>
      </c>
      <c r="BU21" s="161">
        <v>1</v>
      </c>
      <c r="BV21" s="161">
        <v>1</v>
      </c>
      <c r="BW21" s="161">
        <v>1</v>
      </c>
      <c r="BX21" s="161">
        <v>1</v>
      </c>
      <c r="BY21" s="161">
        <v>1</v>
      </c>
      <c r="BZ21" s="178">
        <v>1</v>
      </c>
      <c r="CA21" s="117">
        <v>1</v>
      </c>
      <c r="CB21" s="161">
        <v>1</v>
      </c>
      <c r="CC21" s="161">
        <v>1</v>
      </c>
      <c r="CD21" s="161">
        <v>1</v>
      </c>
      <c r="CE21" s="161">
        <v>1</v>
      </c>
      <c r="CF21" s="161">
        <v>1</v>
      </c>
      <c r="CG21" s="179">
        <v>1</v>
      </c>
    </row>
    <row r="22" spans="1:85" ht="15.75" thickBot="1" x14ac:dyDescent="0.3">
      <c r="A22" s="433" t="s">
        <v>22</v>
      </c>
      <c r="B22" s="434"/>
      <c r="C22" s="434"/>
      <c r="D22" s="581">
        <f>(D2-0.035)*(D21)</f>
        <v>2.1774070499999998</v>
      </c>
      <c r="E22" s="582"/>
      <c r="I22" s="175">
        <v>3.8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12"/>
      <c r="T22" s="112"/>
      <c r="U22" s="112"/>
      <c r="V22" s="112"/>
      <c r="W22" s="112"/>
      <c r="X22" s="112"/>
      <c r="Y22" s="112"/>
      <c r="Z22" s="104"/>
      <c r="AA22" s="104"/>
      <c r="AB22" s="104"/>
      <c r="AC22" s="104"/>
      <c r="AD22" s="104"/>
      <c r="AE22" s="104">
        <v>1</v>
      </c>
      <c r="AF22" s="104">
        <v>1</v>
      </c>
      <c r="AG22" s="104">
        <v>1</v>
      </c>
      <c r="AH22" s="104">
        <v>1</v>
      </c>
      <c r="AI22" s="104">
        <v>1</v>
      </c>
      <c r="AJ22" s="104">
        <v>1</v>
      </c>
      <c r="AK22" s="311"/>
      <c r="AL22" s="299"/>
      <c r="AM22" s="299"/>
      <c r="AN22" s="300"/>
      <c r="AO22" s="300"/>
      <c r="AP22" s="300"/>
      <c r="AQ22" s="300"/>
      <c r="AR22" s="300"/>
      <c r="AS22" s="300"/>
      <c r="AT22" s="301"/>
      <c r="AV22" s="175">
        <v>3.8</v>
      </c>
      <c r="AW22" s="166"/>
      <c r="AX22" s="166"/>
      <c r="AY22" s="166"/>
      <c r="AZ22" s="166"/>
      <c r="BA22" s="166"/>
      <c r="BB22" s="166"/>
      <c r="BC22" s="166"/>
      <c r="BD22" s="166"/>
      <c r="BE22" s="166"/>
      <c r="BF22" s="112"/>
      <c r="BG22" s="112"/>
      <c r="BH22" s="112"/>
      <c r="BI22" s="112"/>
      <c r="BJ22" s="112"/>
      <c r="BK22" s="112"/>
      <c r="BL22" s="112"/>
      <c r="BM22" s="161"/>
      <c r="BN22" s="161"/>
      <c r="BO22" s="161"/>
      <c r="BP22" s="161"/>
      <c r="BQ22" s="161"/>
      <c r="BR22" s="161">
        <v>1</v>
      </c>
      <c r="BS22" s="161">
        <v>1</v>
      </c>
      <c r="BT22" s="161">
        <v>1</v>
      </c>
      <c r="BU22" s="161">
        <v>1</v>
      </c>
      <c r="BV22" s="161">
        <v>1</v>
      </c>
      <c r="BW22" s="161">
        <v>1</v>
      </c>
      <c r="BX22" s="161">
        <v>1</v>
      </c>
      <c r="BY22" s="161">
        <v>1</v>
      </c>
      <c r="BZ22" s="178">
        <v>1</v>
      </c>
      <c r="CA22" s="117">
        <v>1</v>
      </c>
      <c r="CB22" s="161">
        <v>1</v>
      </c>
      <c r="CC22" s="161">
        <v>1</v>
      </c>
      <c r="CD22" s="161">
        <v>1</v>
      </c>
      <c r="CE22" s="161">
        <v>1</v>
      </c>
      <c r="CF22" s="161">
        <v>1</v>
      </c>
      <c r="CG22" s="179">
        <v>2</v>
      </c>
    </row>
    <row r="23" spans="1:85" ht="15.75" thickBot="1" x14ac:dyDescent="0.3">
      <c r="A23" s="433" t="s">
        <v>121</v>
      </c>
      <c r="B23" s="434"/>
      <c r="C23" s="434"/>
      <c r="D23" s="560">
        <v>1.05</v>
      </c>
      <c r="E23" s="561"/>
      <c r="I23" s="175">
        <v>4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12"/>
      <c r="U23" s="112"/>
      <c r="V23" s="112"/>
      <c r="W23" s="112"/>
      <c r="X23" s="112"/>
      <c r="Y23" s="112"/>
      <c r="Z23" s="104"/>
      <c r="AA23" s="104"/>
      <c r="AB23" s="104"/>
      <c r="AC23" s="104"/>
      <c r="AD23" s="104">
        <v>1</v>
      </c>
      <c r="AE23" s="104">
        <v>1</v>
      </c>
      <c r="AF23" s="104">
        <v>1</v>
      </c>
      <c r="AG23" s="104">
        <v>1</v>
      </c>
      <c r="AH23" s="104">
        <v>1</v>
      </c>
      <c r="AI23" s="104">
        <v>1</v>
      </c>
      <c r="AJ23" s="104">
        <v>1</v>
      </c>
      <c r="AK23" s="311"/>
      <c r="AL23" s="299"/>
      <c r="AM23" s="299"/>
      <c r="AN23" s="300"/>
      <c r="AO23" s="300"/>
      <c r="AP23" s="300"/>
      <c r="AQ23" s="300"/>
      <c r="AR23" s="300"/>
      <c r="AS23" s="300"/>
      <c r="AT23" s="301"/>
      <c r="AV23" s="175">
        <v>4</v>
      </c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12"/>
      <c r="BH23" s="112"/>
      <c r="BI23" s="112"/>
      <c r="BJ23" s="112"/>
      <c r="BK23" s="112"/>
      <c r="BL23" s="112"/>
      <c r="BM23" s="161"/>
      <c r="BN23" s="161"/>
      <c r="BO23" s="161"/>
      <c r="BP23" s="161"/>
      <c r="BQ23" s="161">
        <v>1</v>
      </c>
      <c r="BR23" s="161">
        <v>1</v>
      </c>
      <c r="BS23" s="161">
        <v>1</v>
      </c>
      <c r="BT23" s="161">
        <v>1</v>
      </c>
      <c r="BU23" s="161">
        <v>1</v>
      </c>
      <c r="BV23" s="161">
        <v>1</v>
      </c>
      <c r="BW23" s="161">
        <v>1</v>
      </c>
      <c r="BX23" s="161">
        <v>1</v>
      </c>
      <c r="BY23" s="161">
        <v>1</v>
      </c>
      <c r="BZ23" s="178">
        <v>1</v>
      </c>
      <c r="CA23" s="117">
        <v>1</v>
      </c>
      <c r="CB23" s="161">
        <v>1</v>
      </c>
      <c r="CC23" s="161">
        <v>1</v>
      </c>
      <c r="CD23" s="161">
        <v>1</v>
      </c>
      <c r="CE23" s="161">
        <v>1</v>
      </c>
      <c r="CF23" s="161">
        <v>2</v>
      </c>
      <c r="CG23" s="179">
        <v>2</v>
      </c>
    </row>
    <row r="24" spans="1:85" x14ac:dyDescent="0.25">
      <c r="A24" s="151"/>
      <c r="B24" s="151"/>
      <c r="C24" s="151"/>
      <c r="D24" s="12"/>
      <c r="E24" s="13"/>
      <c r="I24" s="175">
        <v>4.2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12"/>
      <c r="U24" s="112"/>
      <c r="V24" s="112"/>
      <c r="W24" s="112"/>
      <c r="X24" s="112"/>
      <c r="Y24" s="112"/>
      <c r="Z24" s="104"/>
      <c r="AA24" s="104"/>
      <c r="AB24" s="104"/>
      <c r="AC24" s="104">
        <v>1</v>
      </c>
      <c r="AD24" s="104">
        <v>1</v>
      </c>
      <c r="AE24" s="104">
        <v>1</v>
      </c>
      <c r="AF24" s="104">
        <v>1</v>
      </c>
      <c r="AG24" s="104">
        <v>1</v>
      </c>
      <c r="AH24" s="104">
        <v>1</v>
      </c>
      <c r="AI24" s="104">
        <v>1</v>
      </c>
      <c r="AJ24" s="104">
        <v>1</v>
      </c>
      <c r="AK24" s="311"/>
      <c r="AL24" s="299"/>
      <c r="AM24" s="299"/>
      <c r="AN24" s="300"/>
      <c r="AO24" s="300"/>
      <c r="AP24" s="300"/>
      <c r="AQ24" s="300"/>
      <c r="AR24" s="300"/>
      <c r="AS24" s="300"/>
      <c r="AT24" s="301"/>
      <c r="AV24" s="175">
        <v>4.2</v>
      </c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12"/>
      <c r="BH24" s="112"/>
      <c r="BI24" s="112"/>
      <c r="BJ24" s="112"/>
      <c r="BK24" s="112"/>
      <c r="BL24" s="112"/>
      <c r="BM24" s="161"/>
      <c r="BN24" s="161"/>
      <c r="BO24" s="161"/>
      <c r="BP24" s="161">
        <v>1</v>
      </c>
      <c r="BQ24" s="161">
        <v>1</v>
      </c>
      <c r="BR24" s="161">
        <v>1</v>
      </c>
      <c r="BS24" s="161">
        <v>1</v>
      </c>
      <c r="BT24" s="161">
        <v>1</v>
      </c>
      <c r="BU24" s="161">
        <v>1</v>
      </c>
      <c r="BV24" s="161">
        <v>1</v>
      </c>
      <c r="BW24" s="161">
        <v>1</v>
      </c>
      <c r="BX24" s="161">
        <v>1</v>
      </c>
      <c r="BY24" s="161">
        <v>1</v>
      </c>
      <c r="BZ24" s="178">
        <v>1</v>
      </c>
      <c r="CA24" s="117">
        <v>1</v>
      </c>
      <c r="CB24" s="161">
        <v>1</v>
      </c>
      <c r="CC24" s="161">
        <v>1</v>
      </c>
      <c r="CD24" s="161">
        <v>1</v>
      </c>
      <c r="CE24" s="161">
        <v>2</v>
      </c>
      <c r="CF24" s="161">
        <v>2</v>
      </c>
      <c r="CG24" s="179">
        <v>2</v>
      </c>
    </row>
    <row r="25" spans="1:85" x14ac:dyDescent="0.25">
      <c r="A25" s="151"/>
      <c r="B25" s="151"/>
      <c r="C25" s="151"/>
      <c r="D25" s="12"/>
      <c r="I25" s="175">
        <v>4.4000000000000004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12"/>
      <c r="V25" s="112"/>
      <c r="W25" s="112"/>
      <c r="X25" s="112"/>
      <c r="Y25" s="112"/>
      <c r="Z25" s="104"/>
      <c r="AA25" s="104"/>
      <c r="AB25" s="104"/>
      <c r="AC25" s="104">
        <v>1</v>
      </c>
      <c r="AD25" s="104">
        <v>1</v>
      </c>
      <c r="AE25" s="104">
        <v>1</v>
      </c>
      <c r="AF25" s="104">
        <v>1</v>
      </c>
      <c r="AG25" s="104">
        <v>1</v>
      </c>
      <c r="AH25" s="104">
        <v>1</v>
      </c>
      <c r="AI25" s="104">
        <v>1</v>
      </c>
      <c r="AJ25" s="104">
        <v>1</v>
      </c>
      <c r="AK25" s="311"/>
      <c r="AL25" s="299"/>
      <c r="AM25" s="299"/>
      <c r="AN25" s="300"/>
      <c r="AO25" s="300"/>
      <c r="AP25" s="300"/>
      <c r="AQ25" s="300"/>
      <c r="AR25" s="300"/>
      <c r="AS25" s="300"/>
      <c r="AT25" s="301"/>
      <c r="AV25" s="175">
        <v>4.4000000000000004</v>
      </c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12"/>
      <c r="BI25" s="112"/>
      <c r="BJ25" s="112"/>
      <c r="BK25" s="112"/>
      <c r="BL25" s="112"/>
      <c r="BM25" s="161"/>
      <c r="BN25" s="161"/>
      <c r="BO25" s="161"/>
      <c r="BP25" s="161">
        <v>1</v>
      </c>
      <c r="BQ25" s="161">
        <v>1</v>
      </c>
      <c r="BR25" s="161">
        <v>1</v>
      </c>
      <c r="BS25" s="161">
        <v>1</v>
      </c>
      <c r="BT25" s="161">
        <v>1</v>
      </c>
      <c r="BU25" s="161">
        <v>1</v>
      </c>
      <c r="BV25" s="161">
        <v>1</v>
      </c>
      <c r="BW25" s="161">
        <v>1</v>
      </c>
      <c r="BX25" s="161">
        <v>1</v>
      </c>
      <c r="BY25" s="161">
        <v>1</v>
      </c>
      <c r="BZ25" s="178">
        <v>1</v>
      </c>
      <c r="CA25" s="117">
        <v>1</v>
      </c>
      <c r="CB25" s="161">
        <v>1</v>
      </c>
      <c r="CC25" s="161">
        <v>1</v>
      </c>
      <c r="CD25" s="161">
        <v>2</v>
      </c>
      <c r="CE25" s="161">
        <v>2</v>
      </c>
      <c r="CF25" s="161">
        <v>2</v>
      </c>
      <c r="CG25" s="179">
        <v>2</v>
      </c>
    </row>
    <row r="26" spans="1:85" ht="15.75" thickBot="1" x14ac:dyDescent="0.3">
      <c r="C26" s="7"/>
      <c r="I26" s="175">
        <v>4.5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12"/>
      <c r="V26" s="112"/>
      <c r="W26" s="112"/>
      <c r="X26" s="112"/>
      <c r="Y26" s="112"/>
      <c r="Z26" s="104"/>
      <c r="AA26" s="104"/>
      <c r="AB26" s="104">
        <v>1</v>
      </c>
      <c r="AC26" s="104">
        <v>1</v>
      </c>
      <c r="AD26" s="104">
        <v>1</v>
      </c>
      <c r="AE26" s="104">
        <v>1</v>
      </c>
      <c r="AF26" s="104">
        <v>1</v>
      </c>
      <c r="AG26" s="104">
        <v>1</v>
      </c>
      <c r="AH26" s="104">
        <v>1</v>
      </c>
      <c r="AI26" s="104">
        <v>1</v>
      </c>
      <c r="AJ26" s="104">
        <v>1</v>
      </c>
      <c r="AK26" s="311"/>
      <c r="AL26" s="299"/>
      <c r="AM26" s="299"/>
      <c r="AN26" s="300"/>
      <c r="AO26" s="300"/>
      <c r="AP26" s="300"/>
      <c r="AQ26" s="300"/>
      <c r="AR26" s="300"/>
      <c r="AS26" s="300"/>
      <c r="AT26" s="301"/>
      <c r="AV26" s="176">
        <v>4.5</v>
      </c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9"/>
      <c r="BI26" s="169"/>
      <c r="BJ26" s="169"/>
      <c r="BK26" s="169"/>
      <c r="BL26" s="169"/>
      <c r="BM26" s="180"/>
      <c r="BN26" s="180"/>
      <c r="BO26" s="180">
        <v>1</v>
      </c>
      <c r="BP26" s="180">
        <v>1</v>
      </c>
      <c r="BQ26" s="180">
        <v>1</v>
      </c>
      <c r="BR26" s="180">
        <v>1</v>
      </c>
      <c r="BS26" s="180">
        <v>1</v>
      </c>
      <c r="BT26" s="180">
        <v>1</v>
      </c>
      <c r="BU26" s="180">
        <v>1</v>
      </c>
      <c r="BV26" s="180">
        <v>1</v>
      </c>
      <c r="BW26" s="180">
        <v>1</v>
      </c>
      <c r="BX26" s="180">
        <v>1</v>
      </c>
      <c r="BY26" s="180">
        <v>1</v>
      </c>
      <c r="BZ26" s="181">
        <v>1</v>
      </c>
      <c r="CA26" s="124">
        <v>1</v>
      </c>
      <c r="CB26" s="182">
        <v>1</v>
      </c>
      <c r="CC26" s="182">
        <v>1</v>
      </c>
      <c r="CD26" s="182">
        <v>2</v>
      </c>
      <c r="CE26" s="182">
        <v>2</v>
      </c>
      <c r="CF26" s="182">
        <v>2</v>
      </c>
      <c r="CG26" s="183">
        <v>2</v>
      </c>
    </row>
    <row r="27" spans="1:85" ht="15" customHeight="1" x14ac:dyDescent="0.25">
      <c r="B27" s="21"/>
      <c r="C27" s="21"/>
      <c r="D27" s="21"/>
      <c r="E27" s="21"/>
      <c r="I27" s="172">
        <v>4.5999999999999996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87"/>
      <c r="W27" s="187"/>
      <c r="X27" s="187"/>
      <c r="Y27" s="187"/>
      <c r="Z27" s="104"/>
      <c r="AA27" s="104"/>
      <c r="AB27" s="104">
        <v>1</v>
      </c>
      <c r="AC27" s="104">
        <v>1</v>
      </c>
      <c r="AD27" s="104">
        <v>1</v>
      </c>
      <c r="AE27" s="104">
        <v>1</v>
      </c>
      <c r="AF27" s="104">
        <v>1</v>
      </c>
      <c r="AG27" s="104">
        <v>1</v>
      </c>
      <c r="AH27" s="104">
        <v>1</v>
      </c>
      <c r="AI27" s="104">
        <v>1</v>
      </c>
      <c r="AJ27" s="104">
        <v>1</v>
      </c>
      <c r="AK27" s="311"/>
      <c r="AL27" s="299"/>
      <c r="AM27" s="299"/>
      <c r="AN27" s="300"/>
      <c r="AO27" s="300"/>
      <c r="AP27" s="300"/>
      <c r="AQ27" s="300"/>
      <c r="AR27" s="300"/>
      <c r="AS27" s="300"/>
      <c r="AT27" s="301"/>
      <c r="AV27" s="170">
        <v>4.5999999999999996</v>
      </c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84"/>
      <c r="BJ27" s="184"/>
      <c r="BK27" s="184"/>
      <c r="BL27" s="184"/>
      <c r="BM27" s="185"/>
      <c r="BN27" s="185"/>
      <c r="BO27" s="185">
        <v>1</v>
      </c>
      <c r="BP27" s="185">
        <v>1</v>
      </c>
      <c r="BQ27" s="185">
        <v>1</v>
      </c>
      <c r="BR27" s="185">
        <v>1</v>
      </c>
      <c r="BS27" s="185">
        <v>1</v>
      </c>
      <c r="BT27" s="185">
        <v>1</v>
      </c>
      <c r="BU27" s="185">
        <v>1</v>
      </c>
      <c r="BV27" s="185">
        <v>1</v>
      </c>
      <c r="BW27" s="185">
        <v>1</v>
      </c>
      <c r="BX27" s="185">
        <v>1</v>
      </c>
      <c r="BY27" s="185">
        <v>1</v>
      </c>
      <c r="BZ27" s="185">
        <v>1</v>
      </c>
      <c r="CA27" s="185">
        <v>1</v>
      </c>
      <c r="CB27" s="185">
        <v>1</v>
      </c>
      <c r="CC27" s="185">
        <v>2</v>
      </c>
      <c r="CD27" s="185">
        <v>2</v>
      </c>
      <c r="CE27" s="185">
        <v>2</v>
      </c>
      <c r="CF27" s="185">
        <v>2</v>
      </c>
      <c r="CG27" s="186">
        <v>2</v>
      </c>
    </row>
    <row r="28" spans="1:85" s="101" customFormat="1" ht="15" customHeight="1" x14ac:dyDescent="0.25">
      <c r="B28" s="21"/>
      <c r="C28" s="21"/>
      <c r="D28" s="21"/>
      <c r="E28" s="21"/>
      <c r="F28" s="17"/>
      <c r="I28" s="172">
        <v>4.8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87"/>
      <c r="W28" s="187"/>
      <c r="X28" s="187"/>
      <c r="Y28" s="187"/>
      <c r="Z28" s="104"/>
      <c r="AA28" s="104">
        <v>1</v>
      </c>
      <c r="AB28" s="104">
        <v>1</v>
      </c>
      <c r="AC28" s="104">
        <v>1</v>
      </c>
      <c r="AD28" s="104">
        <v>1</v>
      </c>
      <c r="AE28" s="104">
        <v>1</v>
      </c>
      <c r="AF28" s="104">
        <v>1</v>
      </c>
      <c r="AG28" s="104">
        <v>1</v>
      </c>
      <c r="AH28" s="104">
        <v>1</v>
      </c>
      <c r="AI28" s="104">
        <v>1</v>
      </c>
      <c r="AJ28" s="104">
        <v>1</v>
      </c>
      <c r="AK28" s="311"/>
      <c r="AL28" s="299"/>
      <c r="AM28" s="299"/>
      <c r="AN28" s="300"/>
      <c r="AO28" s="300"/>
      <c r="AP28" s="300"/>
      <c r="AQ28" s="300"/>
      <c r="AR28" s="300"/>
      <c r="AS28" s="300"/>
      <c r="AT28" s="301"/>
      <c r="AV28" s="172">
        <v>4.8</v>
      </c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87"/>
      <c r="BJ28" s="187"/>
      <c r="BK28" s="187"/>
      <c r="BL28" s="187"/>
      <c r="BM28" s="161"/>
      <c r="BN28" s="161">
        <v>1</v>
      </c>
      <c r="BO28" s="161">
        <v>1</v>
      </c>
      <c r="BP28" s="161">
        <v>1</v>
      </c>
      <c r="BQ28" s="161">
        <v>1</v>
      </c>
      <c r="BR28" s="161">
        <v>1</v>
      </c>
      <c r="BS28" s="161">
        <v>1</v>
      </c>
      <c r="BT28" s="161">
        <v>1</v>
      </c>
      <c r="BU28" s="161">
        <v>1</v>
      </c>
      <c r="BV28" s="161">
        <v>1</v>
      </c>
      <c r="BW28" s="161">
        <v>1</v>
      </c>
      <c r="BX28" s="161">
        <v>1</v>
      </c>
      <c r="BY28" s="161">
        <v>1</v>
      </c>
      <c r="BZ28" s="161">
        <v>1</v>
      </c>
      <c r="CA28" s="161">
        <v>1</v>
      </c>
      <c r="CB28" s="161">
        <v>2</v>
      </c>
      <c r="CC28" s="161">
        <v>2</v>
      </c>
      <c r="CD28" s="161">
        <v>2</v>
      </c>
      <c r="CE28" s="161">
        <v>2</v>
      </c>
      <c r="CF28" s="161">
        <v>2</v>
      </c>
      <c r="CG28" s="179">
        <v>2</v>
      </c>
    </row>
    <row r="29" spans="1:85" s="101" customFormat="1" ht="15" customHeight="1" x14ac:dyDescent="0.25">
      <c r="B29" s="21"/>
      <c r="C29" s="21"/>
      <c r="D29" s="21"/>
      <c r="E29" s="21"/>
      <c r="F29" s="17"/>
      <c r="I29" s="172">
        <v>5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88"/>
      <c r="W29" s="187"/>
      <c r="X29" s="187"/>
      <c r="Y29" s="187"/>
      <c r="Z29" s="104"/>
      <c r="AA29" s="104">
        <v>1</v>
      </c>
      <c r="AB29" s="104">
        <v>1</v>
      </c>
      <c r="AC29" s="104">
        <v>1</v>
      </c>
      <c r="AD29" s="104">
        <v>1</v>
      </c>
      <c r="AE29" s="104">
        <v>1</v>
      </c>
      <c r="AF29" s="104">
        <v>1</v>
      </c>
      <c r="AG29" s="104">
        <v>1</v>
      </c>
      <c r="AH29" s="104">
        <v>1</v>
      </c>
      <c r="AI29" s="104">
        <v>1</v>
      </c>
      <c r="AJ29" s="104">
        <v>1</v>
      </c>
      <c r="AK29" s="311"/>
      <c r="AL29" s="299"/>
      <c r="AM29" s="299"/>
      <c r="AN29" s="300"/>
      <c r="AO29" s="300"/>
      <c r="AP29" s="300"/>
      <c r="AQ29" s="300"/>
      <c r="AR29" s="300"/>
      <c r="AS29" s="300"/>
      <c r="AT29" s="301"/>
      <c r="AV29" s="172">
        <v>5</v>
      </c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88"/>
      <c r="BJ29" s="187"/>
      <c r="BK29" s="187"/>
      <c r="BL29" s="187"/>
      <c r="BM29" s="161"/>
      <c r="BN29" s="161">
        <v>1</v>
      </c>
      <c r="BO29" s="161">
        <v>1</v>
      </c>
      <c r="BP29" s="161">
        <v>1</v>
      </c>
      <c r="BQ29" s="161">
        <v>1</v>
      </c>
      <c r="BR29" s="161">
        <v>1</v>
      </c>
      <c r="BS29" s="161">
        <v>1</v>
      </c>
      <c r="BT29" s="161">
        <v>1</v>
      </c>
      <c r="BU29" s="161">
        <v>1</v>
      </c>
      <c r="BV29" s="161">
        <v>1</v>
      </c>
      <c r="BW29" s="161">
        <v>1</v>
      </c>
      <c r="BX29" s="161">
        <v>1</v>
      </c>
      <c r="BY29" s="161">
        <v>1</v>
      </c>
      <c r="BZ29" s="161">
        <v>1</v>
      </c>
      <c r="CA29" s="161">
        <v>2</v>
      </c>
      <c r="CB29" s="161">
        <v>2</v>
      </c>
      <c r="CC29" s="161">
        <v>2</v>
      </c>
      <c r="CD29" s="161">
        <v>2</v>
      </c>
      <c r="CE29" s="161">
        <v>2</v>
      </c>
      <c r="CF29" s="161">
        <v>2</v>
      </c>
      <c r="CG29" s="179">
        <v>2</v>
      </c>
    </row>
    <row r="30" spans="1:85" s="101" customFormat="1" ht="15" customHeight="1" x14ac:dyDescent="0.25">
      <c r="B30" s="21"/>
      <c r="C30" s="21"/>
      <c r="D30" s="21"/>
      <c r="E30" s="21"/>
      <c r="F30" s="17"/>
      <c r="I30" s="172">
        <v>5.2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88"/>
      <c r="W30" s="188"/>
      <c r="X30" s="187"/>
      <c r="Y30" s="187"/>
      <c r="Z30" s="104">
        <v>1</v>
      </c>
      <c r="AA30" s="104">
        <v>1</v>
      </c>
      <c r="AB30" s="104">
        <v>1</v>
      </c>
      <c r="AC30" s="104">
        <v>1</v>
      </c>
      <c r="AD30" s="104">
        <v>1</v>
      </c>
      <c r="AE30" s="104">
        <v>1</v>
      </c>
      <c r="AF30" s="104">
        <v>1</v>
      </c>
      <c r="AG30" s="104">
        <v>1</v>
      </c>
      <c r="AH30" s="104">
        <v>1</v>
      </c>
      <c r="AI30" s="104">
        <v>1</v>
      </c>
      <c r="AJ30" s="104">
        <v>1</v>
      </c>
      <c r="AK30" s="311"/>
      <c r="AL30" s="299"/>
      <c r="AM30" s="299"/>
      <c r="AN30" s="300"/>
      <c r="AO30" s="300"/>
      <c r="AP30" s="300"/>
      <c r="AQ30" s="300"/>
      <c r="AR30" s="300"/>
      <c r="AS30" s="300"/>
      <c r="AT30" s="301"/>
      <c r="AV30" s="172">
        <v>5.2</v>
      </c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88"/>
      <c r="BJ30" s="188"/>
      <c r="BK30" s="187"/>
      <c r="BL30" s="187"/>
      <c r="BM30" s="161">
        <v>1</v>
      </c>
      <c r="BN30" s="161">
        <v>1</v>
      </c>
      <c r="BO30" s="161">
        <v>1</v>
      </c>
      <c r="BP30" s="161">
        <v>1</v>
      </c>
      <c r="BQ30" s="161">
        <v>1</v>
      </c>
      <c r="BR30" s="161">
        <v>1</v>
      </c>
      <c r="BS30" s="161">
        <v>1</v>
      </c>
      <c r="BT30" s="161">
        <v>1</v>
      </c>
      <c r="BU30" s="161">
        <v>1</v>
      </c>
      <c r="BV30" s="161">
        <v>1</v>
      </c>
      <c r="BW30" s="161">
        <v>1</v>
      </c>
      <c r="BX30" s="161">
        <v>1</v>
      </c>
      <c r="BY30" s="161">
        <v>1</v>
      </c>
      <c r="BZ30" s="161">
        <v>2</v>
      </c>
      <c r="CA30" s="161">
        <v>2</v>
      </c>
      <c r="CB30" s="161">
        <v>2</v>
      </c>
      <c r="CC30" s="161">
        <v>2</v>
      </c>
      <c r="CD30" s="161">
        <v>2</v>
      </c>
      <c r="CE30" s="161">
        <v>2</v>
      </c>
      <c r="CF30" s="161">
        <v>2</v>
      </c>
      <c r="CG30" s="179">
        <v>2</v>
      </c>
    </row>
    <row r="31" spans="1:85" s="101" customFormat="1" ht="15" customHeight="1" x14ac:dyDescent="0.25">
      <c r="B31" s="21"/>
      <c r="C31" s="21"/>
      <c r="D31" s="21"/>
      <c r="E31" s="21"/>
      <c r="F31" s="17"/>
      <c r="I31" s="172">
        <v>5.4</v>
      </c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88"/>
      <c r="W31" s="188"/>
      <c r="X31" s="187"/>
      <c r="Y31" s="187"/>
      <c r="Z31" s="104">
        <v>1</v>
      </c>
      <c r="AA31" s="104">
        <v>1</v>
      </c>
      <c r="AB31" s="104">
        <v>1</v>
      </c>
      <c r="AC31" s="104">
        <v>1</v>
      </c>
      <c r="AD31" s="104">
        <v>1</v>
      </c>
      <c r="AE31" s="104">
        <v>1</v>
      </c>
      <c r="AF31" s="104">
        <v>1</v>
      </c>
      <c r="AG31" s="104">
        <v>1</v>
      </c>
      <c r="AH31" s="104">
        <v>1</v>
      </c>
      <c r="AI31" s="104">
        <v>1</v>
      </c>
      <c r="AJ31" s="104">
        <v>1</v>
      </c>
      <c r="AK31" s="311"/>
      <c r="AL31" s="299"/>
      <c r="AM31" s="299"/>
      <c r="AN31" s="300"/>
      <c r="AO31" s="300"/>
      <c r="AP31" s="300"/>
      <c r="AQ31" s="300"/>
      <c r="AR31" s="300"/>
      <c r="AS31" s="300"/>
      <c r="AT31" s="301"/>
      <c r="AV31" s="172">
        <v>5.4</v>
      </c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88"/>
      <c r="BJ31" s="188"/>
      <c r="BK31" s="187"/>
      <c r="BL31" s="187"/>
      <c r="BM31" s="161">
        <v>1</v>
      </c>
      <c r="BN31" s="161">
        <v>1</v>
      </c>
      <c r="BO31" s="161">
        <v>1</v>
      </c>
      <c r="BP31" s="161">
        <v>1</v>
      </c>
      <c r="BQ31" s="161">
        <v>1</v>
      </c>
      <c r="BR31" s="161">
        <v>1</v>
      </c>
      <c r="BS31" s="161">
        <v>1</v>
      </c>
      <c r="BT31" s="161">
        <v>1</v>
      </c>
      <c r="BU31" s="161">
        <v>1</v>
      </c>
      <c r="BV31" s="161">
        <v>1</v>
      </c>
      <c r="BW31" s="161">
        <v>1</v>
      </c>
      <c r="BX31" s="161">
        <v>1</v>
      </c>
      <c r="BY31" s="161">
        <v>2</v>
      </c>
      <c r="BZ31" s="161">
        <v>2</v>
      </c>
      <c r="CA31" s="161">
        <v>2</v>
      </c>
      <c r="CB31" s="161">
        <v>2</v>
      </c>
      <c r="CC31" s="161">
        <v>2</v>
      </c>
      <c r="CD31" s="161">
        <v>2</v>
      </c>
      <c r="CE31" s="161">
        <v>2</v>
      </c>
      <c r="CF31" s="161">
        <v>2</v>
      </c>
      <c r="CG31" s="179">
        <v>2</v>
      </c>
    </row>
    <row r="32" spans="1:85" s="101" customFormat="1" ht="15" customHeight="1" x14ac:dyDescent="0.25">
      <c r="B32" s="21"/>
      <c r="C32" s="21"/>
      <c r="D32" s="21"/>
      <c r="E32" s="21"/>
      <c r="F32" s="17"/>
      <c r="I32" s="172">
        <v>5.6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88"/>
      <c r="W32" s="107"/>
      <c r="X32" s="107"/>
      <c r="Y32" s="104">
        <v>1</v>
      </c>
      <c r="Z32" s="104">
        <v>1</v>
      </c>
      <c r="AA32" s="104">
        <v>1</v>
      </c>
      <c r="AB32" s="104">
        <v>1</v>
      </c>
      <c r="AC32" s="104">
        <v>1</v>
      </c>
      <c r="AD32" s="104">
        <v>1</v>
      </c>
      <c r="AE32" s="104">
        <v>1</v>
      </c>
      <c r="AF32" s="104">
        <v>1</v>
      </c>
      <c r="AG32" s="104">
        <v>1</v>
      </c>
      <c r="AH32" s="104">
        <v>1</v>
      </c>
      <c r="AI32" s="104">
        <v>1</v>
      </c>
      <c r="AJ32" s="104">
        <v>1</v>
      </c>
      <c r="AK32" s="311"/>
      <c r="AL32" s="299"/>
      <c r="AM32" s="299"/>
      <c r="AN32" s="300"/>
      <c r="AO32" s="300"/>
      <c r="AP32" s="300"/>
      <c r="AQ32" s="300"/>
      <c r="AR32" s="300"/>
      <c r="AS32" s="300"/>
      <c r="AT32" s="301"/>
      <c r="AV32" s="172">
        <v>5.6</v>
      </c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88"/>
      <c r="BJ32" s="107"/>
      <c r="BK32" s="107"/>
      <c r="BL32" s="104">
        <v>1</v>
      </c>
      <c r="BM32" s="161">
        <v>1</v>
      </c>
      <c r="BN32" s="161">
        <v>1</v>
      </c>
      <c r="BO32" s="161">
        <v>1</v>
      </c>
      <c r="BP32" s="161">
        <v>1</v>
      </c>
      <c r="BQ32" s="161">
        <v>1</v>
      </c>
      <c r="BR32" s="161">
        <v>1</v>
      </c>
      <c r="BS32" s="161">
        <v>1</v>
      </c>
      <c r="BT32" s="161">
        <v>1</v>
      </c>
      <c r="BU32" s="161">
        <v>1</v>
      </c>
      <c r="BV32" s="161">
        <v>1</v>
      </c>
      <c r="BW32" s="161">
        <v>1</v>
      </c>
      <c r="BX32" s="161">
        <v>1</v>
      </c>
      <c r="BY32" s="161">
        <v>2</v>
      </c>
      <c r="BZ32" s="161">
        <v>2</v>
      </c>
      <c r="CA32" s="161">
        <v>2</v>
      </c>
      <c r="CB32" s="161">
        <v>2</v>
      </c>
      <c r="CC32" s="161">
        <v>2</v>
      </c>
      <c r="CD32" s="161">
        <v>2</v>
      </c>
      <c r="CE32" s="161">
        <v>2</v>
      </c>
      <c r="CF32" s="161">
        <v>2</v>
      </c>
      <c r="CG32" s="179">
        <v>2</v>
      </c>
    </row>
    <row r="33" spans="2:85" s="101" customFormat="1" ht="15" customHeight="1" x14ac:dyDescent="0.25">
      <c r="B33" s="21"/>
      <c r="C33" s="21"/>
      <c r="D33" s="21"/>
      <c r="E33" s="21"/>
      <c r="F33" s="17"/>
      <c r="I33" s="172">
        <v>5.8</v>
      </c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88"/>
      <c r="W33" s="107"/>
      <c r="X33" s="107"/>
      <c r="Y33" s="107">
        <v>1</v>
      </c>
      <c r="Z33" s="104">
        <v>1</v>
      </c>
      <c r="AA33" s="104">
        <v>1</v>
      </c>
      <c r="AB33" s="104">
        <v>1</v>
      </c>
      <c r="AC33" s="104">
        <v>1</v>
      </c>
      <c r="AD33" s="104">
        <v>1</v>
      </c>
      <c r="AE33" s="104">
        <v>1</v>
      </c>
      <c r="AF33" s="104">
        <v>1</v>
      </c>
      <c r="AG33" s="104">
        <v>1</v>
      </c>
      <c r="AH33" s="104">
        <v>1</v>
      </c>
      <c r="AI33" s="104">
        <v>1</v>
      </c>
      <c r="AJ33" s="104">
        <v>1</v>
      </c>
      <c r="AK33" s="311"/>
      <c r="AL33" s="299"/>
      <c r="AM33" s="299"/>
      <c r="AN33" s="300"/>
      <c r="AO33" s="300"/>
      <c r="AP33" s="300"/>
      <c r="AQ33" s="300"/>
      <c r="AR33" s="300"/>
      <c r="AS33" s="300"/>
      <c r="AT33" s="301"/>
      <c r="AV33" s="172">
        <v>5.8</v>
      </c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88"/>
      <c r="BJ33" s="107"/>
      <c r="BK33" s="107"/>
      <c r="BL33" s="107">
        <v>1</v>
      </c>
      <c r="BM33" s="161">
        <v>1</v>
      </c>
      <c r="BN33" s="161">
        <v>1</v>
      </c>
      <c r="BO33" s="161">
        <v>1</v>
      </c>
      <c r="BP33" s="161">
        <v>1</v>
      </c>
      <c r="BQ33" s="161">
        <v>1</v>
      </c>
      <c r="BR33" s="161">
        <v>1</v>
      </c>
      <c r="BS33" s="161">
        <v>1</v>
      </c>
      <c r="BT33" s="161">
        <v>1</v>
      </c>
      <c r="BU33" s="161">
        <v>1</v>
      </c>
      <c r="BV33" s="161">
        <v>1</v>
      </c>
      <c r="BW33" s="161">
        <v>1</v>
      </c>
      <c r="BX33" s="161">
        <v>2</v>
      </c>
      <c r="BY33" s="161">
        <v>2</v>
      </c>
      <c r="BZ33" s="161">
        <v>2</v>
      </c>
      <c r="CA33" s="161">
        <v>2</v>
      </c>
      <c r="CB33" s="161">
        <v>2</v>
      </c>
      <c r="CC33" s="161">
        <v>2</v>
      </c>
      <c r="CD33" s="161">
        <v>2</v>
      </c>
      <c r="CE33" s="161">
        <v>2</v>
      </c>
      <c r="CF33" s="161">
        <v>2</v>
      </c>
      <c r="CG33" s="179">
        <v>2</v>
      </c>
    </row>
    <row r="34" spans="2:85" s="101" customFormat="1" ht="15" customHeight="1" thickBot="1" x14ac:dyDescent="0.3">
      <c r="B34" s="21"/>
      <c r="C34" s="21"/>
      <c r="D34" s="21"/>
      <c r="E34" s="21"/>
      <c r="F34" s="17"/>
      <c r="I34" s="173">
        <v>6</v>
      </c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89"/>
      <c r="W34" s="109"/>
      <c r="X34" s="109">
        <v>1</v>
      </c>
      <c r="Y34" s="109">
        <v>1</v>
      </c>
      <c r="Z34" s="108">
        <v>1</v>
      </c>
      <c r="AA34" s="108">
        <v>1</v>
      </c>
      <c r="AB34" s="108">
        <v>1</v>
      </c>
      <c r="AC34" s="108">
        <v>1</v>
      </c>
      <c r="AD34" s="108">
        <v>1</v>
      </c>
      <c r="AE34" s="108">
        <v>1</v>
      </c>
      <c r="AF34" s="108">
        <v>1</v>
      </c>
      <c r="AG34" s="108">
        <v>1</v>
      </c>
      <c r="AH34" s="108">
        <v>1</v>
      </c>
      <c r="AI34" s="108">
        <v>1</v>
      </c>
      <c r="AJ34" s="108">
        <v>2</v>
      </c>
      <c r="AK34" s="312"/>
      <c r="AL34" s="302"/>
      <c r="AM34" s="302"/>
      <c r="AN34" s="303"/>
      <c r="AO34" s="303"/>
      <c r="AP34" s="303"/>
      <c r="AQ34" s="303"/>
      <c r="AR34" s="303"/>
      <c r="AS34" s="303"/>
      <c r="AT34" s="304"/>
      <c r="AV34" s="173">
        <v>6</v>
      </c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89"/>
      <c r="BJ34" s="109"/>
      <c r="BK34" s="109">
        <v>1</v>
      </c>
      <c r="BL34" s="109">
        <v>1</v>
      </c>
      <c r="BM34" s="182">
        <v>1</v>
      </c>
      <c r="BN34" s="182">
        <v>1</v>
      </c>
      <c r="BO34" s="182">
        <v>1</v>
      </c>
      <c r="BP34" s="182">
        <v>1</v>
      </c>
      <c r="BQ34" s="182">
        <v>1</v>
      </c>
      <c r="BR34" s="182">
        <v>1</v>
      </c>
      <c r="BS34" s="182">
        <v>1</v>
      </c>
      <c r="BT34" s="182">
        <v>1</v>
      </c>
      <c r="BU34" s="182">
        <v>1</v>
      </c>
      <c r="BV34" s="182">
        <v>1</v>
      </c>
      <c r="BW34" s="182">
        <v>2</v>
      </c>
      <c r="BX34" s="182">
        <v>2</v>
      </c>
      <c r="BY34" s="182">
        <v>2</v>
      </c>
      <c r="BZ34" s="182">
        <v>2</v>
      </c>
      <c r="CA34" s="182">
        <v>2</v>
      </c>
      <c r="CB34" s="182">
        <v>2</v>
      </c>
      <c r="CC34" s="182">
        <v>2</v>
      </c>
      <c r="CD34" s="182">
        <v>2</v>
      </c>
      <c r="CE34" s="182">
        <v>2</v>
      </c>
      <c r="CF34" s="182">
        <v>2</v>
      </c>
      <c r="CG34" s="183">
        <v>2</v>
      </c>
    </row>
    <row r="35" spans="2:85" ht="15.75" thickBot="1" x14ac:dyDescent="0.3">
      <c r="B35" s="21"/>
      <c r="C35" s="21"/>
      <c r="D35" s="21"/>
      <c r="E35" s="21"/>
      <c r="I35" s="577" t="s">
        <v>17</v>
      </c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  <c r="AV35" s="683" t="s">
        <v>17</v>
      </c>
      <c r="AW35" s="683"/>
      <c r="AX35" s="683"/>
      <c r="AY35" s="683"/>
      <c r="AZ35" s="683"/>
      <c r="BA35" s="683"/>
      <c r="BB35" s="683"/>
      <c r="BC35" s="683"/>
      <c r="BD35" s="683"/>
      <c r="BE35" s="683"/>
      <c r="BF35" s="683"/>
      <c r="BG35" s="683"/>
      <c r="BH35" s="683"/>
      <c r="BI35" s="683"/>
      <c r="BJ35" s="683"/>
      <c r="BK35" s="683"/>
      <c r="BL35" s="683"/>
      <c r="BM35" s="683"/>
      <c r="BN35" s="683"/>
      <c r="BO35" s="683"/>
      <c r="BP35" s="683"/>
      <c r="BQ35" s="683"/>
      <c r="BR35" s="683"/>
      <c r="BS35" s="683"/>
      <c r="BT35" s="683"/>
      <c r="BU35" s="683"/>
      <c r="BV35" s="683"/>
      <c r="BW35" s="683"/>
      <c r="BX35" s="683"/>
      <c r="BY35" s="683"/>
      <c r="BZ35" s="683"/>
      <c r="CA35" s="577"/>
      <c r="CB35" s="577"/>
      <c r="CC35" s="577"/>
      <c r="CD35" s="577"/>
      <c r="CE35" s="577"/>
      <c r="CF35" s="577"/>
      <c r="CG35" s="577"/>
    </row>
    <row r="36" spans="2:85" x14ac:dyDescent="0.25">
      <c r="B36" s="21"/>
      <c r="C36" s="21"/>
      <c r="D36" s="21"/>
      <c r="E36" s="21"/>
      <c r="I36" s="157"/>
      <c r="J36" s="158">
        <v>0.4</v>
      </c>
      <c r="K36" s="158">
        <v>0.5</v>
      </c>
      <c r="L36" s="158">
        <v>0.6</v>
      </c>
      <c r="M36" s="158">
        <v>0.7</v>
      </c>
      <c r="N36" s="158">
        <v>0.8</v>
      </c>
      <c r="O36" s="158">
        <v>0.9</v>
      </c>
      <c r="P36" s="158">
        <v>1</v>
      </c>
      <c r="Q36" s="158">
        <v>1.1000000000000001</v>
      </c>
      <c r="R36" s="158">
        <v>1.2</v>
      </c>
      <c r="S36" s="158">
        <v>1.3</v>
      </c>
      <c r="T36" s="158">
        <v>1.4</v>
      </c>
      <c r="U36" s="158">
        <v>1.5</v>
      </c>
      <c r="V36" s="158">
        <v>1.6</v>
      </c>
      <c r="W36" s="158">
        <v>1.7</v>
      </c>
      <c r="X36" s="158">
        <v>1.8</v>
      </c>
      <c r="Y36" s="158">
        <v>1.9</v>
      </c>
      <c r="Z36" s="158">
        <v>2</v>
      </c>
      <c r="AA36" s="158">
        <v>2.1</v>
      </c>
      <c r="AB36" s="158">
        <v>2.2000000000000002</v>
      </c>
      <c r="AC36" s="158">
        <v>2.2999999999999998</v>
      </c>
      <c r="AD36" s="158">
        <v>2.4</v>
      </c>
      <c r="AE36" s="158">
        <v>2.5</v>
      </c>
      <c r="AF36" s="158">
        <v>2.6</v>
      </c>
      <c r="AG36" s="158">
        <v>2.7</v>
      </c>
      <c r="AH36" s="158">
        <v>2.8</v>
      </c>
      <c r="AI36" s="158">
        <v>2.9</v>
      </c>
      <c r="AJ36" s="158">
        <v>3</v>
      </c>
      <c r="AK36" s="158">
        <v>3.1</v>
      </c>
      <c r="AL36" s="158">
        <v>3.2</v>
      </c>
      <c r="AM36" s="158">
        <v>3.3</v>
      </c>
      <c r="AN36" s="158">
        <v>3.4</v>
      </c>
      <c r="AO36" s="158">
        <v>3.5</v>
      </c>
      <c r="AP36" s="158">
        <v>3.6</v>
      </c>
      <c r="AQ36" s="158">
        <v>3.7</v>
      </c>
      <c r="AR36" s="158">
        <v>3.8</v>
      </c>
      <c r="AS36" s="158">
        <v>3.9</v>
      </c>
      <c r="AT36" s="159">
        <v>4</v>
      </c>
      <c r="AV36" s="157"/>
      <c r="AW36" s="158">
        <v>0.4</v>
      </c>
      <c r="AX36" s="158">
        <v>0.5</v>
      </c>
      <c r="AY36" s="158">
        <v>0.6</v>
      </c>
      <c r="AZ36" s="158">
        <v>0.7</v>
      </c>
      <c r="BA36" s="158">
        <v>0.8</v>
      </c>
      <c r="BB36" s="158">
        <v>0.9</v>
      </c>
      <c r="BC36" s="158">
        <v>1</v>
      </c>
      <c r="BD36" s="158">
        <v>1.1000000000000001</v>
      </c>
      <c r="BE36" s="158">
        <v>1.2</v>
      </c>
      <c r="BF36" s="158">
        <v>1.3</v>
      </c>
      <c r="BG36" s="158">
        <v>1.4</v>
      </c>
      <c r="BH36" s="158">
        <v>1.5</v>
      </c>
      <c r="BI36" s="158">
        <v>1.6</v>
      </c>
      <c r="BJ36" s="158">
        <v>1.7</v>
      </c>
      <c r="BK36" s="158">
        <v>1.8</v>
      </c>
      <c r="BL36" s="158">
        <v>1.9</v>
      </c>
      <c r="BM36" s="158">
        <v>2</v>
      </c>
      <c r="BN36" s="158">
        <v>2.1</v>
      </c>
      <c r="BO36" s="158">
        <v>2.2000000000000002</v>
      </c>
      <c r="BP36" s="158">
        <v>2.2999999999999998</v>
      </c>
      <c r="BQ36" s="158">
        <v>2.4</v>
      </c>
      <c r="BR36" s="158">
        <v>2.5</v>
      </c>
      <c r="BS36" s="158">
        <v>2.6</v>
      </c>
      <c r="BT36" s="158">
        <v>2.7</v>
      </c>
      <c r="BU36" s="158">
        <v>2.8</v>
      </c>
      <c r="BV36" s="158">
        <v>2.9</v>
      </c>
      <c r="BW36" s="158">
        <v>3</v>
      </c>
      <c r="BX36" s="158">
        <v>3.1</v>
      </c>
      <c r="BY36" s="158">
        <v>3.2</v>
      </c>
      <c r="BZ36" s="177">
        <v>3.3</v>
      </c>
      <c r="CA36" s="157">
        <v>3.4</v>
      </c>
      <c r="CB36" s="158">
        <v>3.5</v>
      </c>
      <c r="CC36" s="158">
        <v>3.6</v>
      </c>
      <c r="CD36" s="158">
        <v>3.7</v>
      </c>
      <c r="CE36" s="158">
        <v>3.8</v>
      </c>
      <c r="CF36" s="158">
        <v>3.9</v>
      </c>
      <c r="CG36" s="159">
        <v>4</v>
      </c>
    </row>
    <row r="37" spans="2:85" x14ac:dyDescent="0.25">
      <c r="C37" s="7"/>
      <c r="I37" s="175">
        <v>0.4</v>
      </c>
      <c r="J37" s="112"/>
      <c r="K37" s="112"/>
      <c r="L37" s="112"/>
      <c r="M37" s="112"/>
      <c r="N37" s="112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5"/>
      <c r="AV37" s="175">
        <v>0.4</v>
      </c>
      <c r="AW37" s="112"/>
      <c r="AX37" s="112"/>
      <c r="AY37" s="112"/>
      <c r="AZ37" s="112"/>
      <c r="BA37" s="112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78"/>
      <c r="CA37" s="117"/>
      <c r="CB37" s="161"/>
      <c r="CC37" s="161"/>
      <c r="CD37" s="161"/>
      <c r="CE37" s="161"/>
      <c r="CF37" s="161"/>
      <c r="CG37" s="179"/>
    </row>
    <row r="38" spans="2:85" ht="15" customHeight="1" x14ac:dyDescent="0.25">
      <c r="B38" s="548"/>
      <c r="C38" s="548"/>
      <c r="D38" s="548"/>
      <c r="E38" s="548"/>
      <c r="I38" s="175">
        <v>0.6</v>
      </c>
      <c r="J38" s="112"/>
      <c r="K38" s="112"/>
      <c r="L38" s="112"/>
      <c r="M38" s="112"/>
      <c r="N38" s="112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5"/>
      <c r="AV38" s="175">
        <v>0.6</v>
      </c>
      <c r="AW38" s="112"/>
      <c r="AX38" s="112"/>
      <c r="AY38" s="112"/>
      <c r="AZ38" s="112"/>
      <c r="BA38" s="112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78"/>
      <c r="CA38" s="117"/>
      <c r="CB38" s="161"/>
      <c r="CC38" s="161"/>
      <c r="CD38" s="161"/>
      <c r="CE38" s="161"/>
      <c r="CF38" s="161"/>
      <c r="CG38" s="179"/>
    </row>
    <row r="39" spans="2:85" x14ac:dyDescent="0.25">
      <c r="B39" s="21"/>
      <c r="C39" s="21"/>
      <c r="D39" s="21"/>
      <c r="E39" s="21"/>
      <c r="I39" s="175">
        <v>0.8</v>
      </c>
      <c r="J39" s="112"/>
      <c r="K39" s="112"/>
      <c r="L39" s="112"/>
      <c r="M39" s="112"/>
      <c r="N39" s="112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>
        <v>1</v>
      </c>
      <c r="AT39" s="105">
        <v>1</v>
      </c>
      <c r="AV39" s="175">
        <v>0.8</v>
      </c>
      <c r="AW39" s="112"/>
      <c r="AX39" s="112"/>
      <c r="AY39" s="112"/>
      <c r="AZ39" s="112"/>
      <c r="BA39" s="112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78"/>
      <c r="CA39" s="117"/>
      <c r="CB39" s="161"/>
      <c r="CC39" s="161"/>
      <c r="CD39" s="161"/>
      <c r="CE39" s="161"/>
      <c r="CF39" s="161">
        <v>1</v>
      </c>
      <c r="CG39" s="179">
        <v>1</v>
      </c>
    </row>
    <row r="40" spans="2:85" x14ac:dyDescent="0.25">
      <c r="B40" s="21"/>
      <c r="C40" s="21"/>
      <c r="D40" s="21"/>
      <c r="E40" s="21"/>
      <c r="I40" s="175">
        <v>1</v>
      </c>
      <c r="J40" s="112"/>
      <c r="K40" s="112"/>
      <c r="L40" s="112"/>
      <c r="M40" s="112"/>
      <c r="N40" s="112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>
        <v>1</v>
      </c>
      <c r="AQ40" s="104">
        <v>1</v>
      </c>
      <c r="AR40" s="104">
        <v>1</v>
      </c>
      <c r="AS40" s="104">
        <v>1</v>
      </c>
      <c r="AT40" s="105">
        <v>1</v>
      </c>
      <c r="AV40" s="175">
        <v>1</v>
      </c>
      <c r="AW40" s="112"/>
      <c r="AX40" s="112"/>
      <c r="AY40" s="112"/>
      <c r="AZ40" s="112"/>
      <c r="BA40" s="112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78"/>
      <c r="CA40" s="117"/>
      <c r="CB40" s="161"/>
      <c r="CC40" s="161">
        <v>1</v>
      </c>
      <c r="CD40" s="161">
        <v>1</v>
      </c>
      <c r="CE40" s="161">
        <v>1</v>
      </c>
      <c r="CF40" s="161">
        <v>1</v>
      </c>
      <c r="CG40" s="179">
        <v>1</v>
      </c>
    </row>
    <row r="41" spans="2:85" x14ac:dyDescent="0.25">
      <c r="I41" s="175">
        <v>1.2</v>
      </c>
      <c r="J41" s="112"/>
      <c r="K41" s="112"/>
      <c r="L41" s="112"/>
      <c r="M41" s="112"/>
      <c r="N41" s="112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>
        <v>1</v>
      </c>
      <c r="AN41" s="104">
        <v>1</v>
      </c>
      <c r="AO41" s="104">
        <v>1</v>
      </c>
      <c r="AP41" s="104">
        <v>1</v>
      </c>
      <c r="AQ41" s="104">
        <v>1</v>
      </c>
      <c r="AR41" s="104">
        <v>1</v>
      </c>
      <c r="AS41" s="104">
        <v>1</v>
      </c>
      <c r="AT41" s="105">
        <v>1</v>
      </c>
      <c r="AV41" s="175">
        <v>1.2</v>
      </c>
      <c r="AW41" s="112"/>
      <c r="AX41" s="112"/>
      <c r="AY41" s="112"/>
      <c r="AZ41" s="112"/>
      <c r="BA41" s="112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78">
        <v>1</v>
      </c>
      <c r="CA41" s="117">
        <v>1</v>
      </c>
      <c r="CB41" s="161">
        <v>1</v>
      </c>
      <c r="CC41" s="161">
        <v>1</v>
      </c>
      <c r="CD41" s="161">
        <v>1</v>
      </c>
      <c r="CE41" s="161">
        <v>1</v>
      </c>
      <c r="CF41" s="161">
        <v>1</v>
      </c>
      <c r="CG41" s="179">
        <v>1</v>
      </c>
    </row>
    <row r="42" spans="2:85" x14ac:dyDescent="0.25">
      <c r="I42" s="175">
        <v>1.4</v>
      </c>
      <c r="J42" s="166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>
        <v>1</v>
      </c>
      <c r="AL42" s="104">
        <v>1</v>
      </c>
      <c r="AM42" s="104">
        <v>1</v>
      </c>
      <c r="AN42" s="104">
        <v>1</v>
      </c>
      <c r="AO42" s="104">
        <v>1</v>
      </c>
      <c r="AP42" s="104">
        <v>1</v>
      </c>
      <c r="AQ42" s="104">
        <v>1</v>
      </c>
      <c r="AR42" s="104">
        <v>1</v>
      </c>
      <c r="AS42" s="104">
        <v>1</v>
      </c>
      <c r="AT42" s="105">
        <v>1</v>
      </c>
      <c r="AV42" s="175">
        <v>1.4</v>
      </c>
      <c r="AW42" s="166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>
        <v>1</v>
      </c>
      <c r="BY42" s="161">
        <v>1</v>
      </c>
      <c r="BZ42" s="178">
        <v>1</v>
      </c>
      <c r="CA42" s="117">
        <v>1</v>
      </c>
      <c r="CB42" s="161">
        <v>1</v>
      </c>
      <c r="CC42" s="161">
        <v>1</v>
      </c>
      <c r="CD42" s="161">
        <v>1</v>
      </c>
      <c r="CE42" s="161">
        <v>1</v>
      </c>
      <c r="CF42" s="161">
        <v>1</v>
      </c>
      <c r="CG42" s="179">
        <v>1</v>
      </c>
    </row>
    <row r="43" spans="2:85" x14ac:dyDescent="0.25">
      <c r="I43" s="175">
        <v>1.6</v>
      </c>
      <c r="J43" s="166"/>
      <c r="K43" s="166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>
        <v>1</v>
      </c>
      <c r="AJ43" s="104">
        <v>1</v>
      </c>
      <c r="AK43" s="104">
        <v>1</v>
      </c>
      <c r="AL43" s="104">
        <v>1</v>
      </c>
      <c r="AM43" s="104">
        <v>1</v>
      </c>
      <c r="AN43" s="104">
        <v>1</v>
      </c>
      <c r="AO43" s="104">
        <v>1</v>
      </c>
      <c r="AP43" s="104">
        <v>1</v>
      </c>
      <c r="AQ43" s="104">
        <v>1</v>
      </c>
      <c r="AR43" s="104">
        <v>1</v>
      </c>
      <c r="AS43" s="104">
        <v>1</v>
      </c>
      <c r="AT43" s="105">
        <v>1</v>
      </c>
      <c r="AV43" s="175">
        <v>1.6</v>
      </c>
      <c r="AW43" s="166"/>
      <c r="AX43" s="166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>
        <v>1</v>
      </c>
      <c r="BW43" s="161">
        <v>1</v>
      </c>
      <c r="BX43" s="161">
        <v>1</v>
      </c>
      <c r="BY43" s="161">
        <v>1</v>
      </c>
      <c r="BZ43" s="178">
        <v>1</v>
      </c>
      <c r="CA43" s="117">
        <v>1</v>
      </c>
      <c r="CB43" s="161">
        <v>1</v>
      </c>
      <c r="CC43" s="161">
        <v>1</v>
      </c>
      <c r="CD43" s="161">
        <v>1</v>
      </c>
      <c r="CE43" s="161">
        <v>1</v>
      </c>
      <c r="CF43" s="161">
        <v>1</v>
      </c>
      <c r="CG43" s="179">
        <v>1</v>
      </c>
    </row>
    <row r="44" spans="2:85" x14ac:dyDescent="0.25">
      <c r="I44" s="175">
        <v>1.8</v>
      </c>
      <c r="J44" s="166"/>
      <c r="K44" s="166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04"/>
      <c r="AA44" s="104"/>
      <c r="AB44" s="104"/>
      <c r="AC44" s="104"/>
      <c r="AD44" s="104"/>
      <c r="AE44" s="104"/>
      <c r="AF44" s="104"/>
      <c r="AG44" s="104"/>
      <c r="AH44" s="104">
        <v>1</v>
      </c>
      <c r="AI44" s="104">
        <v>1</v>
      </c>
      <c r="AJ44" s="104">
        <v>1</v>
      </c>
      <c r="AK44" s="104">
        <v>1</v>
      </c>
      <c r="AL44" s="104">
        <v>1</v>
      </c>
      <c r="AM44" s="104">
        <v>1</v>
      </c>
      <c r="AN44" s="104">
        <v>1</v>
      </c>
      <c r="AO44" s="104">
        <v>1</v>
      </c>
      <c r="AP44" s="104">
        <v>1</v>
      </c>
      <c r="AQ44" s="104">
        <v>1</v>
      </c>
      <c r="AR44" s="104">
        <v>1</v>
      </c>
      <c r="AS44" s="104">
        <v>1</v>
      </c>
      <c r="AT44" s="105">
        <v>1</v>
      </c>
      <c r="AV44" s="175">
        <v>1.8</v>
      </c>
      <c r="AW44" s="166"/>
      <c r="AX44" s="166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61"/>
      <c r="BN44" s="161"/>
      <c r="BO44" s="161"/>
      <c r="BP44" s="161"/>
      <c r="BQ44" s="161"/>
      <c r="BR44" s="161"/>
      <c r="BS44" s="161"/>
      <c r="BT44" s="161"/>
      <c r="BU44" s="161">
        <v>1</v>
      </c>
      <c r="BV44" s="161">
        <v>1</v>
      </c>
      <c r="BW44" s="161">
        <v>1</v>
      </c>
      <c r="BX44" s="161">
        <v>1</v>
      </c>
      <c r="BY44" s="161">
        <v>1</v>
      </c>
      <c r="BZ44" s="178">
        <v>1</v>
      </c>
      <c r="CA44" s="117">
        <v>1</v>
      </c>
      <c r="CB44" s="161">
        <v>1</v>
      </c>
      <c r="CC44" s="161">
        <v>1</v>
      </c>
      <c r="CD44" s="161">
        <v>1</v>
      </c>
      <c r="CE44" s="161">
        <v>1</v>
      </c>
      <c r="CF44" s="161">
        <v>1</v>
      </c>
      <c r="CG44" s="179">
        <v>1</v>
      </c>
    </row>
    <row r="45" spans="2:85" x14ac:dyDescent="0.25">
      <c r="I45" s="175">
        <v>2</v>
      </c>
      <c r="J45" s="166"/>
      <c r="K45" s="166"/>
      <c r="L45" s="16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04"/>
      <c r="AA45" s="104"/>
      <c r="AB45" s="104"/>
      <c r="AC45" s="104"/>
      <c r="AD45" s="104"/>
      <c r="AE45" s="104"/>
      <c r="AF45" s="104">
        <v>1</v>
      </c>
      <c r="AG45" s="104">
        <v>1</v>
      </c>
      <c r="AH45" s="104">
        <v>1</v>
      </c>
      <c r="AI45" s="104">
        <v>1</v>
      </c>
      <c r="AJ45" s="104">
        <v>1</v>
      </c>
      <c r="AK45" s="104">
        <v>1</v>
      </c>
      <c r="AL45" s="104">
        <v>1</v>
      </c>
      <c r="AM45" s="104">
        <v>1</v>
      </c>
      <c r="AN45" s="104">
        <v>1</v>
      </c>
      <c r="AO45" s="104">
        <v>1</v>
      </c>
      <c r="AP45" s="104">
        <v>1</v>
      </c>
      <c r="AQ45" s="104">
        <v>1</v>
      </c>
      <c r="AR45" s="104">
        <v>1</v>
      </c>
      <c r="AS45" s="104">
        <v>1</v>
      </c>
      <c r="AT45" s="105">
        <v>1</v>
      </c>
      <c r="AV45" s="175">
        <v>2</v>
      </c>
      <c r="AW45" s="166"/>
      <c r="AX45" s="166"/>
      <c r="AY45" s="166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61"/>
      <c r="BN45" s="161"/>
      <c r="BO45" s="161"/>
      <c r="BP45" s="161"/>
      <c r="BQ45" s="161"/>
      <c r="BR45" s="161"/>
      <c r="BS45" s="161">
        <v>1</v>
      </c>
      <c r="BT45" s="161">
        <v>1</v>
      </c>
      <c r="BU45" s="161">
        <v>1</v>
      </c>
      <c r="BV45" s="161">
        <v>1</v>
      </c>
      <c r="BW45" s="161">
        <v>1</v>
      </c>
      <c r="BX45" s="161">
        <v>1</v>
      </c>
      <c r="BY45" s="161">
        <v>1</v>
      </c>
      <c r="BZ45" s="178">
        <v>1</v>
      </c>
      <c r="CA45" s="117">
        <v>1</v>
      </c>
      <c r="CB45" s="161">
        <v>1</v>
      </c>
      <c r="CC45" s="161">
        <v>1</v>
      </c>
      <c r="CD45" s="161">
        <v>1</v>
      </c>
      <c r="CE45" s="161">
        <v>1</v>
      </c>
      <c r="CF45" s="161">
        <v>1</v>
      </c>
      <c r="CG45" s="179">
        <v>1</v>
      </c>
    </row>
    <row r="46" spans="2:85" x14ac:dyDescent="0.25">
      <c r="I46" s="175">
        <v>2.2000000000000002</v>
      </c>
      <c r="J46" s="166"/>
      <c r="K46" s="166"/>
      <c r="L46" s="166"/>
      <c r="M46" s="166"/>
      <c r="N46" s="112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>
        <v>1</v>
      </c>
      <c r="AF46" s="104">
        <v>1</v>
      </c>
      <c r="AG46" s="104">
        <v>1</v>
      </c>
      <c r="AH46" s="104">
        <v>1</v>
      </c>
      <c r="AI46" s="104">
        <v>1</v>
      </c>
      <c r="AJ46" s="104">
        <v>1</v>
      </c>
      <c r="AK46" s="104">
        <v>1</v>
      </c>
      <c r="AL46" s="104">
        <v>1</v>
      </c>
      <c r="AM46" s="104">
        <v>1</v>
      </c>
      <c r="AN46" s="104">
        <v>1</v>
      </c>
      <c r="AO46" s="104">
        <v>1</v>
      </c>
      <c r="AP46" s="104">
        <v>1</v>
      </c>
      <c r="AQ46" s="104">
        <v>1</v>
      </c>
      <c r="AR46" s="104">
        <v>1</v>
      </c>
      <c r="AS46" s="104">
        <v>1</v>
      </c>
      <c r="AT46" s="105">
        <v>1</v>
      </c>
      <c r="AV46" s="175">
        <v>2.2000000000000002</v>
      </c>
      <c r="AW46" s="166"/>
      <c r="AX46" s="166"/>
      <c r="AY46" s="166"/>
      <c r="AZ46" s="166"/>
      <c r="BA46" s="112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61"/>
      <c r="BN46" s="161"/>
      <c r="BO46" s="161"/>
      <c r="BP46" s="161"/>
      <c r="BQ46" s="161"/>
      <c r="BR46" s="161">
        <v>1</v>
      </c>
      <c r="BS46" s="161">
        <v>1</v>
      </c>
      <c r="BT46" s="161">
        <v>1</v>
      </c>
      <c r="BU46" s="161">
        <v>1</v>
      </c>
      <c r="BV46" s="161">
        <v>1</v>
      </c>
      <c r="BW46" s="161">
        <v>1</v>
      </c>
      <c r="BX46" s="161">
        <v>1</v>
      </c>
      <c r="BY46" s="161">
        <v>1</v>
      </c>
      <c r="BZ46" s="178">
        <v>1</v>
      </c>
      <c r="CA46" s="117">
        <v>1</v>
      </c>
      <c r="CB46" s="161">
        <v>1</v>
      </c>
      <c r="CC46" s="161">
        <v>1</v>
      </c>
      <c r="CD46" s="161">
        <v>1</v>
      </c>
      <c r="CE46" s="161">
        <v>1</v>
      </c>
      <c r="CF46" s="161">
        <v>1</v>
      </c>
      <c r="CG46" s="179">
        <v>1</v>
      </c>
    </row>
    <row r="47" spans="2:85" x14ac:dyDescent="0.25">
      <c r="I47" s="175">
        <v>2.4</v>
      </c>
      <c r="J47" s="166"/>
      <c r="K47" s="166"/>
      <c r="L47" s="166"/>
      <c r="M47" s="166"/>
      <c r="N47" s="112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>
        <v>1</v>
      </c>
      <c r="AE47" s="104">
        <v>1</v>
      </c>
      <c r="AF47" s="104">
        <v>1</v>
      </c>
      <c r="AG47" s="104">
        <v>1</v>
      </c>
      <c r="AH47" s="104">
        <v>1</v>
      </c>
      <c r="AI47" s="104">
        <v>1</v>
      </c>
      <c r="AJ47" s="104">
        <v>1</v>
      </c>
      <c r="AK47" s="104">
        <v>1</v>
      </c>
      <c r="AL47" s="104">
        <v>1</v>
      </c>
      <c r="AM47" s="104">
        <v>1</v>
      </c>
      <c r="AN47" s="104">
        <v>1</v>
      </c>
      <c r="AO47" s="104">
        <v>1</v>
      </c>
      <c r="AP47" s="104">
        <v>1</v>
      </c>
      <c r="AQ47" s="104">
        <v>1</v>
      </c>
      <c r="AR47" s="104">
        <v>1</v>
      </c>
      <c r="AS47" s="104">
        <v>2</v>
      </c>
      <c r="AT47" s="105">
        <v>2</v>
      </c>
      <c r="AV47" s="175">
        <v>2.4</v>
      </c>
      <c r="AW47" s="166"/>
      <c r="AX47" s="166"/>
      <c r="AY47" s="166"/>
      <c r="AZ47" s="166"/>
      <c r="BA47" s="112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61"/>
      <c r="BN47" s="161"/>
      <c r="BO47" s="161"/>
      <c r="BP47" s="161"/>
      <c r="BQ47" s="161">
        <v>1</v>
      </c>
      <c r="BR47" s="161">
        <v>1</v>
      </c>
      <c r="BS47" s="161">
        <v>1</v>
      </c>
      <c r="BT47" s="161">
        <v>1</v>
      </c>
      <c r="BU47" s="161">
        <v>1</v>
      </c>
      <c r="BV47" s="161">
        <v>1</v>
      </c>
      <c r="BW47" s="161">
        <v>1</v>
      </c>
      <c r="BX47" s="161">
        <v>1</v>
      </c>
      <c r="BY47" s="161">
        <v>1</v>
      </c>
      <c r="BZ47" s="178">
        <v>1</v>
      </c>
      <c r="CA47" s="117">
        <v>1</v>
      </c>
      <c r="CB47" s="161">
        <v>1</v>
      </c>
      <c r="CC47" s="161">
        <v>1</v>
      </c>
      <c r="CD47" s="161">
        <v>1</v>
      </c>
      <c r="CE47" s="161">
        <v>1</v>
      </c>
      <c r="CF47" s="161">
        <v>2</v>
      </c>
      <c r="CG47" s="179">
        <v>2</v>
      </c>
    </row>
    <row r="48" spans="2:85" x14ac:dyDescent="0.25">
      <c r="I48" s="175">
        <v>2.6</v>
      </c>
      <c r="J48" s="166"/>
      <c r="K48" s="166"/>
      <c r="L48" s="166"/>
      <c r="M48" s="166"/>
      <c r="N48" s="166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>
        <v>1</v>
      </c>
      <c r="AD48" s="104">
        <v>1</v>
      </c>
      <c r="AE48" s="104">
        <v>1</v>
      </c>
      <c r="AF48" s="104">
        <v>1</v>
      </c>
      <c r="AG48" s="104">
        <v>1</v>
      </c>
      <c r="AH48" s="104">
        <v>1</v>
      </c>
      <c r="AI48" s="104">
        <v>1</v>
      </c>
      <c r="AJ48" s="104">
        <v>1</v>
      </c>
      <c r="AK48" s="104">
        <v>1</v>
      </c>
      <c r="AL48" s="104">
        <v>1</v>
      </c>
      <c r="AM48" s="104">
        <v>1</v>
      </c>
      <c r="AN48" s="104">
        <v>1</v>
      </c>
      <c r="AO48" s="104">
        <v>1</v>
      </c>
      <c r="AP48" s="104">
        <v>1</v>
      </c>
      <c r="AQ48" s="104">
        <v>2</v>
      </c>
      <c r="AR48" s="104">
        <v>2</v>
      </c>
      <c r="AS48" s="104">
        <v>2</v>
      </c>
      <c r="AT48" s="105">
        <v>2</v>
      </c>
      <c r="AV48" s="175">
        <v>2.6</v>
      </c>
      <c r="AW48" s="166"/>
      <c r="AX48" s="166"/>
      <c r="AY48" s="166"/>
      <c r="AZ48" s="166"/>
      <c r="BA48" s="166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61"/>
      <c r="BN48" s="161"/>
      <c r="BO48" s="161"/>
      <c r="BP48" s="161">
        <v>1</v>
      </c>
      <c r="BQ48" s="161">
        <v>1</v>
      </c>
      <c r="BR48" s="161">
        <v>1</v>
      </c>
      <c r="BS48" s="161">
        <v>1</v>
      </c>
      <c r="BT48" s="161">
        <v>1</v>
      </c>
      <c r="BU48" s="161">
        <v>1</v>
      </c>
      <c r="BV48" s="161">
        <v>1</v>
      </c>
      <c r="BW48" s="161">
        <v>1</v>
      </c>
      <c r="BX48" s="161">
        <v>1</v>
      </c>
      <c r="BY48" s="161">
        <v>1</v>
      </c>
      <c r="BZ48" s="178">
        <v>1</v>
      </c>
      <c r="CA48" s="117">
        <v>1</v>
      </c>
      <c r="CB48" s="161">
        <v>1</v>
      </c>
      <c r="CC48" s="161">
        <v>1</v>
      </c>
      <c r="CD48" s="161">
        <v>2</v>
      </c>
      <c r="CE48" s="161">
        <v>2</v>
      </c>
      <c r="CF48" s="161">
        <v>2</v>
      </c>
      <c r="CG48" s="179">
        <v>2</v>
      </c>
    </row>
    <row r="49" spans="6:85" x14ac:dyDescent="0.25">
      <c r="I49" s="175">
        <v>2.8</v>
      </c>
      <c r="J49" s="166"/>
      <c r="K49" s="166"/>
      <c r="L49" s="166"/>
      <c r="M49" s="166"/>
      <c r="N49" s="166"/>
      <c r="O49" s="107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>
        <v>1</v>
      </c>
      <c r="AC49" s="104">
        <v>1</v>
      </c>
      <c r="AD49" s="104">
        <v>1</v>
      </c>
      <c r="AE49" s="104">
        <v>1</v>
      </c>
      <c r="AF49" s="104">
        <v>1</v>
      </c>
      <c r="AG49" s="104">
        <v>1</v>
      </c>
      <c r="AH49" s="104">
        <v>1</v>
      </c>
      <c r="AI49" s="104">
        <v>1</v>
      </c>
      <c r="AJ49" s="104">
        <v>1</v>
      </c>
      <c r="AK49" s="104">
        <v>1</v>
      </c>
      <c r="AL49" s="104">
        <v>1</v>
      </c>
      <c r="AM49" s="104">
        <v>1</v>
      </c>
      <c r="AN49" s="104">
        <v>1</v>
      </c>
      <c r="AO49" s="104">
        <v>1</v>
      </c>
      <c r="AP49" s="104">
        <v>2</v>
      </c>
      <c r="AQ49" s="104">
        <v>2</v>
      </c>
      <c r="AR49" s="104">
        <v>2</v>
      </c>
      <c r="AS49" s="104">
        <v>2</v>
      </c>
      <c r="AT49" s="105">
        <v>2</v>
      </c>
      <c r="AV49" s="175">
        <v>2.8</v>
      </c>
      <c r="AW49" s="166"/>
      <c r="AX49" s="166"/>
      <c r="AY49" s="166"/>
      <c r="AZ49" s="166"/>
      <c r="BA49" s="166"/>
      <c r="BB49" s="107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61"/>
      <c r="BN49" s="161"/>
      <c r="BO49" s="161">
        <v>1</v>
      </c>
      <c r="BP49" s="161">
        <v>1</v>
      </c>
      <c r="BQ49" s="161">
        <v>1</v>
      </c>
      <c r="BR49" s="161">
        <v>1</v>
      </c>
      <c r="BS49" s="161">
        <v>1</v>
      </c>
      <c r="BT49" s="161">
        <v>1</v>
      </c>
      <c r="BU49" s="161">
        <v>1</v>
      </c>
      <c r="BV49" s="161">
        <v>1</v>
      </c>
      <c r="BW49" s="161">
        <v>1</v>
      </c>
      <c r="BX49" s="161">
        <v>1</v>
      </c>
      <c r="BY49" s="161">
        <v>1</v>
      </c>
      <c r="BZ49" s="178">
        <v>1</v>
      </c>
      <c r="CA49" s="117">
        <v>1</v>
      </c>
      <c r="CB49" s="161">
        <v>1</v>
      </c>
      <c r="CC49" s="161">
        <v>2</v>
      </c>
      <c r="CD49" s="161">
        <v>2</v>
      </c>
      <c r="CE49" s="161">
        <v>2</v>
      </c>
      <c r="CF49" s="161">
        <v>2</v>
      </c>
      <c r="CG49" s="179">
        <v>2</v>
      </c>
    </row>
    <row r="50" spans="6:85" ht="15.75" thickBot="1" x14ac:dyDescent="0.3">
      <c r="I50" s="175">
        <v>3</v>
      </c>
      <c r="J50" s="166"/>
      <c r="K50" s="166"/>
      <c r="L50" s="166"/>
      <c r="M50" s="166"/>
      <c r="N50" s="166"/>
      <c r="O50" s="107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>
        <v>1</v>
      </c>
      <c r="AB50" s="104">
        <v>1</v>
      </c>
      <c r="AC50" s="104">
        <v>1</v>
      </c>
      <c r="AD50" s="104">
        <v>1</v>
      </c>
      <c r="AE50" s="104">
        <v>1</v>
      </c>
      <c r="AF50" s="104">
        <v>1</v>
      </c>
      <c r="AG50" s="104">
        <v>1</v>
      </c>
      <c r="AH50" s="104">
        <v>1</v>
      </c>
      <c r="AI50" s="104">
        <v>1</v>
      </c>
      <c r="AJ50" s="104">
        <v>1</v>
      </c>
      <c r="AK50" s="104">
        <v>1</v>
      </c>
      <c r="AL50" s="104">
        <v>1</v>
      </c>
      <c r="AM50" s="104">
        <v>1</v>
      </c>
      <c r="AN50" s="104">
        <v>2</v>
      </c>
      <c r="AO50" s="104">
        <v>2</v>
      </c>
      <c r="AP50" s="104">
        <v>2</v>
      </c>
      <c r="AQ50" s="104">
        <v>2</v>
      </c>
      <c r="AR50" s="104">
        <v>2</v>
      </c>
      <c r="AS50" s="104">
        <v>2</v>
      </c>
      <c r="AT50" s="105">
        <v>2</v>
      </c>
      <c r="AV50" s="175">
        <v>3</v>
      </c>
      <c r="AW50" s="166"/>
      <c r="AX50" s="166"/>
      <c r="AY50" s="166"/>
      <c r="AZ50" s="166"/>
      <c r="BA50" s="166"/>
      <c r="BB50" s="107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61"/>
      <c r="BN50" s="161">
        <v>1</v>
      </c>
      <c r="BO50" s="161">
        <v>1</v>
      </c>
      <c r="BP50" s="161">
        <v>1</v>
      </c>
      <c r="BQ50" s="161">
        <v>1</v>
      </c>
      <c r="BR50" s="161">
        <v>1</v>
      </c>
      <c r="BS50" s="161">
        <v>1</v>
      </c>
      <c r="BT50" s="161">
        <v>1</v>
      </c>
      <c r="BU50" s="161">
        <v>1</v>
      </c>
      <c r="BV50" s="161">
        <v>1</v>
      </c>
      <c r="BW50" s="161">
        <v>1</v>
      </c>
      <c r="BX50" s="161">
        <v>1</v>
      </c>
      <c r="BY50" s="161">
        <v>1</v>
      </c>
      <c r="BZ50" s="178">
        <v>1</v>
      </c>
      <c r="CA50" s="117">
        <v>2</v>
      </c>
      <c r="CB50" s="161">
        <v>2</v>
      </c>
      <c r="CC50" s="161">
        <v>2</v>
      </c>
      <c r="CD50" s="161">
        <v>2</v>
      </c>
      <c r="CE50" s="161">
        <v>2</v>
      </c>
      <c r="CF50" s="161">
        <v>2</v>
      </c>
      <c r="CG50" s="179">
        <v>2</v>
      </c>
    </row>
    <row r="51" spans="6:85" x14ac:dyDescent="0.25">
      <c r="I51" s="175">
        <v>3.2</v>
      </c>
      <c r="J51" s="166"/>
      <c r="K51" s="166"/>
      <c r="L51" s="166"/>
      <c r="M51" s="166"/>
      <c r="N51" s="166"/>
      <c r="O51" s="107"/>
      <c r="P51" s="107"/>
      <c r="Q51" s="104"/>
      <c r="R51" s="104"/>
      <c r="S51" s="104"/>
      <c r="T51" s="104"/>
      <c r="U51" s="104"/>
      <c r="V51" s="104"/>
      <c r="W51" s="104"/>
      <c r="X51" s="104"/>
      <c r="Y51" s="104"/>
      <c r="Z51" s="104">
        <v>1</v>
      </c>
      <c r="AA51" s="104">
        <v>1</v>
      </c>
      <c r="AB51" s="104">
        <v>1</v>
      </c>
      <c r="AC51" s="104">
        <v>1</v>
      </c>
      <c r="AD51" s="104">
        <v>1</v>
      </c>
      <c r="AE51" s="104">
        <v>1</v>
      </c>
      <c r="AF51" s="104">
        <v>1</v>
      </c>
      <c r="AG51" s="104">
        <v>1</v>
      </c>
      <c r="AH51" s="104">
        <v>1</v>
      </c>
      <c r="AI51" s="104">
        <v>1</v>
      </c>
      <c r="AJ51" s="104">
        <v>1</v>
      </c>
      <c r="AK51" s="307"/>
      <c r="AL51" s="308"/>
      <c r="AM51" s="308"/>
      <c r="AN51" s="309"/>
      <c r="AO51" s="309"/>
      <c r="AP51" s="309"/>
      <c r="AQ51" s="309"/>
      <c r="AR51" s="309"/>
      <c r="AS51" s="309"/>
      <c r="AT51" s="310"/>
      <c r="AV51" s="175">
        <v>3.2</v>
      </c>
      <c r="AW51" s="166"/>
      <c r="AX51" s="166"/>
      <c r="AY51" s="166"/>
      <c r="AZ51" s="166"/>
      <c r="BA51" s="166"/>
      <c r="BB51" s="107"/>
      <c r="BC51" s="107"/>
      <c r="BD51" s="104"/>
      <c r="BE51" s="104"/>
      <c r="BF51" s="104"/>
      <c r="BG51" s="104"/>
      <c r="BH51" s="104"/>
      <c r="BI51" s="104"/>
      <c r="BJ51" s="104"/>
      <c r="BK51" s="104"/>
      <c r="BL51" s="104"/>
      <c r="BM51" s="161">
        <v>1</v>
      </c>
      <c r="BN51" s="161">
        <v>1</v>
      </c>
      <c r="BO51" s="161">
        <v>1</v>
      </c>
      <c r="BP51" s="161">
        <v>1</v>
      </c>
      <c r="BQ51" s="161">
        <v>1</v>
      </c>
      <c r="BR51" s="161">
        <v>1</v>
      </c>
      <c r="BS51" s="161">
        <v>1</v>
      </c>
      <c r="BT51" s="161">
        <v>1</v>
      </c>
      <c r="BU51" s="161">
        <v>1</v>
      </c>
      <c r="BV51" s="161">
        <v>1</v>
      </c>
      <c r="BW51" s="161">
        <v>1</v>
      </c>
      <c r="BX51" s="161">
        <v>1</v>
      </c>
      <c r="BY51" s="161">
        <v>1</v>
      </c>
      <c r="BZ51" s="178">
        <v>2</v>
      </c>
      <c r="CA51" s="117">
        <v>2</v>
      </c>
      <c r="CB51" s="161">
        <v>2</v>
      </c>
      <c r="CC51" s="161">
        <v>2</v>
      </c>
      <c r="CD51" s="161">
        <v>2</v>
      </c>
      <c r="CE51" s="161">
        <v>2</v>
      </c>
      <c r="CF51" s="161">
        <v>2</v>
      </c>
      <c r="CG51" s="179">
        <v>2</v>
      </c>
    </row>
    <row r="52" spans="6:85" x14ac:dyDescent="0.25">
      <c r="I52" s="175">
        <v>3.4</v>
      </c>
      <c r="J52" s="166"/>
      <c r="K52" s="166"/>
      <c r="L52" s="166"/>
      <c r="M52" s="166"/>
      <c r="N52" s="166"/>
      <c r="O52" s="107"/>
      <c r="P52" s="107"/>
      <c r="Q52" s="107"/>
      <c r="R52" s="104"/>
      <c r="S52" s="104"/>
      <c r="T52" s="104"/>
      <c r="U52" s="104"/>
      <c r="V52" s="104"/>
      <c r="W52" s="104"/>
      <c r="X52" s="104"/>
      <c r="Y52" s="104">
        <v>1</v>
      </c>
      <c r="Z52" s="104">
        <v>1</v>
      </c>
      <c r="AA52" s="104">
        <v>1</v>
      </c>
      <c r="AB52" s="104">
        <v>1</v>
      </c>
      <c r="AC52" s="104">
        <v>1</v>
      </c>
      <c r="AD52" s="104">
        <v>1</v>
      </c>
      <c r="AE52" s="104">
        <v>1</v>
      </c>
      <c r="AF52" s="104">
        <v>1</v>
      </c>
      <c r="AG52" s="104">
        <v>1</v>
      </c>
      <c r="AH52" s="104">
        <v>1</v>
      </c>
      <c r="AI52" s="104">
        <v>1</v>
      </c>
      <c r="AJ52" s="104">
        <v>1</v>
      </c>
      <c r="AK52" s="311"/>
      <c r="AL52" s="299"/>
      <c r="AM52" s="299"/>
      <c r="AN52" s="300"/>
      <c r="AO52" s="300"/>
      <c r="AP52" s="300"/>
      <c r="AQ52" s="300"/>
      <c r="AR52" s="300"/>
      <c r="AS52" s="300"/>
      <c r="AT52" s="301"/>
      <c r="AV52" s="175">
        <v>3.4</v>
      </c>
      <c r="AW52" s="166"/>
      <c r="AX52" s="166"/>
      <c r="AY52" s="166"/>
      <c r="AZ52" s="166"/>
      <c r="BA52" s="166"/>
      <c r="BB52" s="107"/>
      <c r="BC52" s="107"/>
      <c r="BD52" s="107"/>
      <c r="BE52" s="104"/>
      <c r="BF52" s="104"/>
      <c r="BG52" s="104"/>
      <c r="BH52" s="104"/>
      <c r="BI52" s="104"/>
      <c r="BJ52" s="104"/>
      <c r="BK52" s="104"/>
      <c r="BL52" s="104">
        <v>1</v>
      </c>
      <c r="BM52" s="161">
        <v>1</v>
      </c>
      <c r="BN52" s="161">
        <v>1</v>
      </c>
      <c r="BO52" s="161">
        <v>1</v>
      </c>
      <c r="BP52" s="161">
        <v>1</v>
      </c>
      <c r="BQ52" s="161">
        <v>1</v>
      </c>
      <c r="BR52" s="161">
        <v>1</v>
      </c>
      <c r="BS52" s="161">
        <v>1</v>
      </c>
      <c r="BT52" s="161">
        <v>1</v>
      </c>
      <c r="BU52" s="161">
        <v>1</v>
      </c>
      <c r="BV52" s="161">
        <v>1</v>
      </c>
      <c r="BW52" s="161">
        <v>1</v>
      </c>
      <c r="BX52" s="161">
        <v>1</v>
      </c>
      <c r="BY52" s="161">
        <v>2</v>
      </c>
      <c r="BZ52" s="178">
        <v>2</v>
      </c>
      <c r="CA52" s="117">
        <v>2</v>
      </c>
      <c r="CB52" s="161">
        <v>2</v>
      </c>
      <c r="CC52" s="161">
        <v>2</v>
      </c>
      <c r="CD52" s="161">
        <v>2</v>
      </c>
      <c r="CE52" s="161">
        <v>2</v>
      </c>
      <c r="CF52" s="161">
        <v>2</v>
      </c>
      <c r="CG52" s="179">
        <v>2</v>
      </c>
    </row>
    <row r="53" spans="6:85" x14ac:dyDescent="0.25">
      <c r="I53" s="175">
        <v>3.6</v>
      </c>
      <c r="J53" s="166"/>
      <c r="K53" s="166"/>
      <c r="L53" s="166"/>
      <c r="M53" s="166"/>
      <c r="N53" s="166"/>
      <c r="O53" s="107"/>
      <c r="P53" s="107"/>
      <c r="Q53" s="107"/>
      <c r="R53" s="104"/>
      <c r="S53" s="104"/>
      <c r="T53" s="104"/>
      <c r="U53" s="104"/>
      <c r="V53" s="104"/>
      <c r="W53" s="104"/>
      <c r="X53" s="104"/>
      <c r="Y53" s="104">
        <v>1</v>
      </c>
      <c r="Z53" s="104">
        <v>1</v>
      </c>
      <c r="AA53" s="104">
        <v>1</v>
      </c>
      <c r="AB53" s="104">
        <v>1</v>
      </c>
      <c r="AC53" s="104">
        <v>1</v>
      </c>
      <c r="AD53" s="104">
        <v>1</v>
      </c>
      <c r="AE53" s="104">
        <v>1</v>
      </c>
      <c r="AF53" s="104">
        <v>1</v>
      </c>
      <c r="AG53" s="104">
        <v>1</v>
      </c>
      <c r="AH53" s="104">
        <v>1</v>
      </c>
      <c r="AI53" s="104">
        <v>1</v>
      </c>
      <c r="AJ53" s="104">
        <v>2</v>
      </c>
      <c r="AK53" s="311"/>
      <c r="AL53" s="299"/>
      <c r="AM53" s="299"/>
      <c r="AN53" s="300"/>
      <c r="AO53" s="300"/>
      <c r="AP53" s="300"/>
      <c r="AQ53" s="300"/>
      <c r="AR53" s="300"/>
      <c r="AS53" s="300"/>
      <c r="AT53" s="301"/>
      <c r="AV53" s="175">
        <v>3.6</v>
      </c>
      <c r="AW53" s="166"/>
      <c r="AX53" s="166"/>
      <c r="AY53" s="166"/>
      <c r="AZ53" s="166"/>
      <c r="BA53" s="166"/>
      <c r="BB53" s="107"/>
      <c r="BC53" s="107"/>
      <c r="BD53" s="107"/>
      <c r="BE53" s="104"/>
      <c r="BF53" s="104"/>
      <c r="BG53" s="104"/>
      <c r="BH53" s="104"/>
      <c r="BI53" s="104"/>
      <c r="BJ53" s="104"/>
      <c r="BK53" s="104"/>
      <c r="BL53" s="104">
        <v>1</v>
      </c>
      <c r="BM53" s="161">
        <v>1</v>
      </c>
      <c r="BN53" s="161">
        <v>1</v>
      </c>
      <c r="BO53" s="161">
        <v>1</v>
      </c>
      <c r="BP53" s="161">
        <v>1</v>
      </c>
      <c r="BQ53" s="161">
        <v>1</v>
      </c>
      <c r="BR53" s="161">
        <v>1</v>
      </c>
      <c r="BS53" s="161">
        <v>1</v>
      </c>
      <c r="BT53" s="161">
        <v>1</v>
      </c>
      <c r="BU53" s="161">
        <v>1</v>
      </c>
      <c r="BV53" s="161">
        <v>1</v>
      </c>
      <c r="BW53" s="161">
        <v>2</v>
      </c>
      <c r="BX53" s="161">
        <v>2</v>
      </c>
      <c r="BY53" s="161">
        <v>2</v>
      </c>
      <c r="BZ53" s="178">
        <v>2</v>
      </c>
      <c r="CA53" s="117">
        <v>2</v>
      </c>
      <c r="CB53" s="161">
        <v>2</v>
      </c>
      <c r="CC53" s="161">
        <v>2</v>
      </c>
      <c r="CD53" s="161">
        <v>2</v>
      </c>
      <c r="CE53" s="161">
        <v>2</v>
      </c>
      <c r="CF53" s="161">
        <v>2</v>
      </c>
      <c r="CG53" s="179">
        <v>2</v>
      </c>
    </row>
    <row r="54" spans="6:85" x14ac:dyDescent="0.25">
      <c r="I54" s="175">
        <v>3.8</v>
      </c>
      <c r="J54" s="166"/>
      <c r="K54" s="166"/>
      <c r="L54" s="166"/>
      <c r="M54" s="166"/>
      <c r="N54" s="166"/>
      <c r="O54" s="107"/>
      <c r="P54" s="107"/>
      <c r="Q54" s="107"/>
      <c r="R54" s="107"/>
      <c r="S54" s="104"/>
      <c r="T54" s="104"/>
      <c r="U54" s="104"/>
      <c r="V54" s="104"/>
      <c r="W54" s="104"/>
      <c r="X54" s="104">
        <v>1</v>
      </c>
      <c r="Y54" s="104">
        <v>1</v>
      </c>
      <c r="Z54" s="104">
        <v>1</v>
      </c>
      <c r="AA54" s="104">
        <v>1</v>
      </c>
      <c r="AB54" s="104">
        <v>1</v>
      </c>
      <c r="AC54" s="104">
        <v>1</v>
      </c>
      <c r="AD54" s="104">
        <v>1</v>
      </c>
      <c r="AE54" s="104">
        <v>1</v>
      </c>
      <c r="AF54" s="104">
        <v>1</v>
      </c>
      <c r="AG54" s="104">
        <v>1</v>
      </c>
      <c r="AH54" s="104">
        <v>1</v>
      </c>
      <c r="AI54" s="104">
        <v>2</v>
      </c>
      <c r="AJ54" s="104">
        <v>2</v>
      </c>
      <c r="AK54" s="311"/>
      <c r="AL54" s="299"/>
      <c r="AM54" s="299"/>
      <c r="AN54" s="300"/>
      <c r="AO54" s="300"/>
      <c r="AP54" s="300"/>
      <c r="AQ54" s="300"/>
      <c r="AR54" s="300"/>
      <c r="AS54" s="300"/>
      <c r="AT54" s="301"/>
      <c r="AV54" s="175">
        <v>3.8</v>
      </c>
      <c r="AW54" s="166"/>
      <c r="AX54" s="166"/>
      <c r="AY54" s="166"/>
      <c r="AZ54" s="166"/>
      <c r="BA54" s="166"/>
      <c r="BB54" s="107"/>
      <c r="BC54" s="107"/>
      <c r="BD54" s="107"/>
      <c r="BE54" s="107"/>
      <c r="BF54" s="104"/>
      <c r="BG54" s="104"/>
      <c r="BH54" s="104"/>
      <c r="BI54" s="104"/>
      <c r="BJ54" s="104"/>
      <c r="BK54" s="104">
        <v>1</v>
      </c>
      <c r="BL54" s="104">
        <v>1</v>
      </c>
      <c r="BM54" s="161">
        <v>1</v>
      </c>
      <c r="BN54" s="161">
        <v>1</v>
      </c>
      <c r="BO54" s="161">
        <v>1</v>
      </c>
      <c r="BP54" s="161">
        <v>1</v>
      </c>
      <c r="BQ54" s="161">
        <v>1</v>
      </c>
      <c r="BR54" s="161">
        <v>1</v>
      </c>
      <c r="BS54" s="161">
        <v>1</v>
      </c>
      <c r="BT54" s="161">
        <v>1</v>
      </c>
      <c r="BU54" s="161">
        <v>1</v>
      </c>
      <c r="BV54" s="161">
        <v>2</v>
      </c>
      <c r="BW54" s="161">
        <v>2</v>
      </c>
      <c r="BX54" s="161">
        <v>2</v>
      </c>
      <c r="BY54" s="161">
        <v>2</v>
      </c>
      <c r="BZ54" s="178">
        <v>2</v>
      </c>
      <c r="CA54" s="117">
        <v>2</v>
      </c>
      <c r="CB54" s="161">
        <v>2</v>
      </c>
      <c r="CC54" s="161">
        <v>2</v>
      </c>
      <c r="CD54" s="161">
        <v>2</v>
      </c>
      <c r="CE54" s="161">
        <v>2</v>
      </c>
      <c r="CF54" s="161">
        <v>2</v>
      </c>
      <c r="CG54" s="179">
        <v>2</v>
      </c>
    </row>
    <row r="55" spans="6:85" x14ac:dyDescent="0.25">
      <c r="I55" s="175">
        <v>4</v>
      </c>
      <c r="J55" s="166"/>
      <c r="K55" s="166"/>
      <c r="L55" s="166"/>
      <c r="M55" s="166"/>
      <c r="N55" s="166"/>
      <c r="O55" s="107"/>
      <c r="P55" s="107"/>
      <c r="Q55" s="107"/>
      <c r="R55" s="107"/>
      <c r="S55" s="107"/>
      <c r="T55" s="104"/>
      <c r="U55" s="104"/>
      <c r="V55" s="104"/>
      <c r="W55" s="104">
        <v>1</v>
      </c>
      <c r="X55" s="104">
        <v>1</v>
      </c>
      <c r="Y55" s="104">
        <v>1</v>
      </c>
      <c r="Z55" s="104">
        <v>1</v>
      </c>
      <c r="AA55" s="104">
        <v>1</v>
      </c>
      <c r="AB55" s="104">
        <v>1</v>
      </c>
      <c r="AC55" s="104">
        <v>1</v>
      </c>
      <c r="AD55" s="104">
        <v>1</v>
      </c>
      <c r="AE55" s="104">
        <v>1</v>
      </c>
      <c r="AF55" s="104">
        <v>1</v>
      </c>
      <c r="AG55" s="104">
        <v>1</v>
      </c>
      <c r="AH55" s="104">
        <v>2</v>
      </c>
      <c r="AI55" s="104">
        <v>2</v>
      </c>
      <c r="AJ55" s="104">
        <v>2</v>
      </c>
      <c r="AK55" s="311"/>
      <c r="AL55" s="299"/>
      <c r="AM55" s="299"/>
      <c r="AN55" s="300"/>
      <c r="AO55" s="300"/>
      <c r="AP55" s="300"/>
      <c r="AQ55" s="300"/>
      <c r="AR55" s="300"/>
      <c r="AS55" s="300"/>
      <c r="AT55" s="301"/>
      <c r="AV55" s="175">
        <v>4</v>
      </c>
      <c r="AW55" s="166"/>
      <c r="AX55" s="166"/>
      <c r="AY55" s="166"/>
      <c r="AZ55" s="166"/>
      <c r="BA55" s="166"/>
      <c r="BB55" s="107"/>
      <c r="BC55" s="107"/>
      <c r="BD55" s="107"/>
      <c r="BE55" s="107"/>
      <c r="BF55" s="107"/>
      <c r="BG55" s="104"/>
      <c r="BH55" s="104"/>
      <c r="BI55" s="104"/>
      <c r="BJ55" s="104">
        <v>1</v>
      </c>
      <c r="BK55" s="104">
        <v>1</v>
      </c>
      <c r="BL55" s="104">
        <v>1</v>
      </c>
      <c r="BM55" s="161">
        <v>1</v>
      </c>
      <c r="BN55" s="161">
        <v>1</v>
      </c>
      <c r="BO55" s="161">
        <v>1</v>
      </c>
      <c r="BP55" s="161">
        <v>1</v>
      </c>
      <c r="BQ55" s="161">
        <v>1</v>
      </c>
      <c r="BR55" s="161">
        <v>1</v>
      </c>
      <c r="BS55" s="161">
        <v>1</v>
      </c>
      <c r="BT55" s="161">
        <v>1</v>
      </c>
      <c r="BU55" s="161">
        <v>2</v>
      </c>
      <c r="BV55" s="161">
        <v>2</v>
      </c>
      <c r="BW55" s="161">
        <v>2</v>
      </c>
      <c r="BX55" s="161">
        <v>2</v>
      </c>
      <c r="BY55" s="161">
        <v>2</v>
      </c>
      <c r="BZ55" s="178">
        <v>2</v>
      </c>
      <c r="CA55" s="117">
        <v>2</v>
      </c>
      <c r="CB55" s="161">
        <v>2</v>
      </c>
      <c r="CC55" s="161">
        <v>2</v>
      </c>
      <c r="CD55" s="161">
        <v>2</v>
      </c>
      <c r="CE55" s="161">
        <v>2</v>
      </c>
      <c r="CF55" s="161">
        <v>2</v>
      </c>
      <c r="CG55" s="179">
        <v>2</v>
      </c>
    </row>
    <row r="56" spans="6:85" x14ac:dyDescent="0.25">
      <c r="I56" s="175">
        <v>4.2</v>
      </c>
      <c r="J56" s="166"/>
      <c r="K56" s="166"/>
      <c r="L56" s="166"/>
      <c r="M56" s="166"/>
      <c r="N56" s="166"/>
      <c r="O56" s="107"/>
      <c r="P56" s="107"/>
      <c r="Q56" s="107"/>
      <c r="R56" s="107"/>
      <c r="S56" s="107"/>
      <c r="T56" s="104"/>
      <c r="U56" s="104"/>
      <c r="V56" s="104"/>
      <c r="W56" s="104">
        <v>1</v>
      </c>
      <c r="X56" s="104">
        <v>1</v>
      </c>
      <c r="Y56" s="104">
        <v>1</v>
      </c>
      <c r="Z56" s="104">
        <v>1</v>
      </c>
      <c r="AA56" s="104">
        <v>1</v>
      </c>
      <c r="AB56" s="104">
        <v>1</v>
      </c>
      <c r="AC56" s="104">
        <v>1</v>
      </c>
      <c r="AD56" s="104">
        <v>1</v>
      </c>
      <c r="AE56" s="104">
        <v>1</v>
      </c>
      <c r="AF56" s="104">
        <v>1</v>
      </c>
      <c r="AG56" s="104">
        <v>2</v>
      </c>
      <c r="AH56" s="104">
        <v>2</v>
      </c>
      <c r="AI56" s="104">
        <v>2</v>
      </c>
      <c r="AJ56" s="104">
        <v>2</v>
      </c>
      <c r="AK56" s="311"/>
      <c r="AL56" s="299"/>
      <c r="AM56" s="299"/>
      <c r="AN56" s="300"/>
      <c r="AO56" s="300"/>
      <c r="AP56" s="300"/>
      <c r="AQ56" s="300"/>
      <c r="AR56" s="300"/>
      <c r="AS56" s="300"/>
      <c r="AT56" s="301"/>
      <c r="AV56" s="175">
        <v>4.2</v>
      </c>
      <c r="AW56" s="166"/>
      <c r="AX56" s="166"/>
      <c r="AY56" s="166"/>
      <c r="AZ56" s="166"/>
      <c r="BA56" s="166"/>
      <c r="BB56" s="107"/>
      <c r="BC56" s="107"/>
      <c r="BD56" s="107"/>
      <c r="BE56" s="107"/>
      <c r="BF56" s="107"/>
      <c r="BG56" s="104"/>
      <c r="BH56" s="104"/>
      <c r="BI56" s="104"/>
      <c r="BJ56" s="104">
        <v>1</v>
      </c>
      <c r="BK56" s="104">
        <v>1</v>
      </c>
      <c r="BL56" s="104">
        <v>1</v>
      </c>
      <c r="BM56" s="161">
        <v>1</v>
      </c>
      <c r="BN56" s="161">
        <v>1</v>
      </c>
      <c r="BO56" s="161">
        <v>1</v>
      </c>
      <c r="BP56" s="161">
        <v>1</v>
      </c>
      <c r="BQ56" s="161">
        <v>1</v>
      </c>
      <c r="BR56" s="161">
        <v>1</v>
      </c>
      <c r="BS56" s="161">
        <v>1</v>
      </c>
      <c r="BT56" s="161">
        <v>2</v>
      </c>
      <c r="BU56" s="161">
        <v>2</v>
      </c>
      <c r="BV56" s="161">
        <v>2</v>
      </c>
      <c r="BW56" s="161">
        <v>2</v>
      </c>
      <c r="BX56" s="161">
        <v>2</v>
      </c>
      <c r="BY56" s="161">
        <v>2</v>
      </c>
      <c r="BZ56" s="178">
        <v>2</v>
      </c>
      <c r="CA56" s="117">
        <v>2</v>
      </c>
      <c r="CB56" s="161">
        <v>2</v>
      </c>
      <c r="CC56" s="161">
        <v>2</v>
      </c>
      <c r="CD56" s="161">
        <v>2</v>
      </c>
      <c r="CE56" s="161">
        <v>2</v>
      </c>
      <c r="CF56" s="161">
        <v>2</v>
      </c>
      <c r="CG56" s="179">
        <v>2</v>
      </c>
    </row>
    <row r="57" spans="6:85" x14ac:dyDescent="0.25">
      <c r="I57" s="175">
        <v>4.4000000000000004</v>
      </c>
      <c r="J57" s="166"/>
      <c r="K57" s="166"/>
      <c r="L57" s="166"/>
      <c r="M57" s="166"/>
      <c r="N57" s="166"/>
      <c r="O57" s="107"/>
      <c r="P57" s="107"/>
      <c r="Q57" s="107"/>
      <c r="R57" s="107"/>
      <c r="S57" s="107"/>
      <c r="T57" s="107"/>
      <c r="U57" s="104"/>
      <c r="V57" s="104">
        <v>1</v>
      </c>
      <c r="W57" s="104">
        <v>1</v>
      </c>
      <c r="X57" s="104">
        <v>1</v>
      </c>
      <c r="Y57" s="104">
        <v>1</v>
      </c>
      <c r="Z57" s="104">
        <v>1</v>
      </c>
      <c r="AA57" s="104">
        <v>1</v>
      </c>
      <c r="AB57" s="104">
        <v>1</v>
      </c>
      <c r="AC57" s="104">
        <v>1</v>
      </c>
      <c r="AD57" s="104">
        <v>1</v>
      </c>
      <c r="AE57" s="104">
        <v>1</v>
      </c>
      <c r="AF57" s="104">
        <v>1</v>
      </c>
      <c r="AG57" s="104">
        <v>2</v>
      </c>
      <c r="AH57" s="104">
        <v>2</v>
      </c>
      <c r="AI57" s="104">
        <v>2</v>
      </c>
      <c r="AJ57" s="104">
        <v>2</v>
      </c>
      <c r="AK57" s="311"/>
      <c r="AL57" s="299"/>
      <c r="AM57" s="299"/>
      <c r="AN57" s="300"/>
      <c r="AO57" s="300"/>
      <c r="AP57" s="300"/>
      <c r="AQ57" s="300"/>
      <c r="AR57" s="300"/>
      <c r="AS57" s="300"/>
      <c r="AT57" s="301"/>
      <c r="AV57" s="175">
        <v>4.4000000000000004</v>
      </c>
      <c r="AW57" s="166"/>
      <c r="AX57" s="166"/>
      <c r="AY57" s="166"/>
      <c r="AZ57" s="166"/>
      <c r="BA57" s="166"/>
      <c r="BB57" s="107"/>
      <c r="BC57" s="107"/>
      <c r="BD57" s="107"/>
      <c r="BE57" s="107"/>
      <c r="BF57" s="107"/>
      <c r="BG57" s="107"/>
      <c r="BH57" s="104"/>
      <c r="BI57" s="104">
        <v>1</v>
      </c>
      <c r="BJ57" s="104">
        <v>1</v>
      </c>
      <c r="BK57" s="104">
        <v>1</v>
      </c>
      <c r="BL57" s="104">
        <v>1</v>
      </c>
      <c r="BM57" s="161">
        <v>1</v>
      </c>
      <c r="BN57" s="161">
        <v>1</v>
      </c>
      <c r="BO57" s="161">
        <v>1</v>
      </c>
      <c r="BP57" s="161">
        <v>1</v>
      </c>
      <c r="BQ57" s="161">
        <v>1</v>
      </c>
      <c r="BR57" s="161">
        <v>1</v>
      </c>
      <c r="BS57" s="161">
        <v>1</v>
      </c>
      <c r="BT57" s="161">
        <v>2</v>
      </c>
      <c r="BU57" s="161">
        <v>2</v>
      </c>
      <c r="BV57" s="161">
        <v>2</v>
      </c>
      <c r="BW57" s="161">
        <v>2</v>
      </c>
      <c r="BX57" s="161">
        <v>2</v>
      </c>
      <c r="BY57" s="161">
        <v>2</v>
      </c>
      <c r="BZ57" s="178">
        <v>2</v>
      </c>
      <c r="CA57" s="117">
        <v>2</v>
      </c>
      <c r="CB57" s="161">
        <v>2</v>
      </c>
      <c r="CC57" s="161">
        <v>2</v>
      </c>
      <c r="CD57" s="161">
        <v>2</v>
      </c>
      <c r="CE57" s="161">
        <v>2</v>
      </c>
      <c r="CF57" s="161">
        <v>2</v>
      </c>
      <c r="CG57" s="179">
        <v>2</v>
      </c>
    </row>
    <row r="58" spans="6:85" ht="15.75" thickBot="1" x14ac:dyDescent="0.3">
      <c r="I58" s="175">
        <v>4.5999999999999996</v>
      </c>
      <c r="J58" s="166"/>
      <c r="K58" s="166"/>
      <c r="L58" s="166"/>
      <c r="M58" s="166"/>
      <c r="N58" s="166"/>
      <c r="O58" s="107"/>
      <c r="P58" s="107"/>
      <c r="Q58" s="107"/>
      <c r="R58" s="107"/>
      <c r="S58" s="107"/>
      <c r="T58" s="107"/>
      <c r="U58" s="104"/>
      <c r="V58" s="104">
        <v>1</v>
      </c>
      <c r="W58" s="104">
        <v>1</v>
      </c>
      <c r="X58" s="104">
        <v>1</v>
      </c>
      <c r="Y58" s="104">
        <v>1</v>
      </c>
      <c r="Z58" s="104">
        <v>1</v>
      </c>
      <c r="AA58" s="104">
        <v>1</v>
      </c>
      <c r="AB58" s="104">
        <v>1</v>
      </c>
      <c r="AC58" s="104">
        <v>1</v>
      </c>
      <c r="AD58" s="104">
        <v>1</v>
      </c>
      <c r="AE58" s="104">
        <v>1</v>
      </c>
      <c r="AF58" s="104">
        <v>2</v>
      </c>
      <c r="AG58" s="104">
        <v>2</v>
      </c>
      <c r="AH58" s="104">
        <v>2</v>
      </c>
      <c r="AI58" s="104">
        <v>2</v>
      </c>
      <c r="AJ58" s="104">
        <v>2</v>
      </c>
      <c r="AK58" s="311"/>
      <c r="AL58" s="299"/>
      <c r="AM58" s="299"/>
      <c r="AN58" s="300"/>
      <c r="AO58" s="300"/>
      <c r="AP58" s="300"/>
      <c r="AQ58" s="300"/>
      <c r="AR58" s="300"/>
      <c r="AS58" s="300"/>
      <c r="AT58" s="301"/>
      <c r="AV58" s="176">
        <v>4.5999999999999996</v>
      </c>
      <c r="AW58" s="168"/>
      <c r="AX58" s="168"/>
      <c r="AY58" s="168"/>
      <c r="AZ58" s="168"/>
      <c r="BA58" s="168"/>
      <c r="BB58" s="123"/>
      <c r="BC58" s="123"/>
      <c r="BD58" s="123"/>
      <c r="BE58" s="123"/>
      <c r="BF58" s="123"/>
      <c r="BG58" s="123"/>
      <c r="BH58" s="118"/>
      <c r="BI58" s="118">
        <v>1</v>
      </c>
      <c r="BJ58" s="118">
        <v>1</v>
      </c>
      <c r="BK58" s="118">
        <v>1</v>
      </c>
      <c r="BL58" s="118">
        <v>1</v>
      </c>
      <c r="BM58" s="180">
        <v>1</v>
      </c>
      <c r="BN58" s="180">
        <v>1</v>
      </c>
      <c r="BO58" s="180">
        <v>1</v>
      </c>
      <c r="BP58" s="180">
        <v>1</v>
      </c>
      <c r="BQ58" s="180">
        <v>1</v>
      </c>
      <c r="BR58" s="180">
        <v>1</v>
      </c>
      <c r="BS58" s="180">
        <v>2</v>
      </c>
      <c r="BT58" s="180">
        <v>2</v>
      </c>
      <c r="BU58" s="180">
        <v>2</v>
      </c>
      <c r="BV58" s="180">
        <v>2</v>
      </c>
      <c r="BW58" s="180">
        <v>2</v>
      </c>
      <c r="BX58" s="180">
        <v>2</v>
      </c>
      <c r="BY58" s="180">
        <v>2</v>
      </c>
      <c r="BZ58" s="181">
        <v>2</v>
      </c>
      <c r="CA58" s="124">
        <v>2</v>
      </c>
      <c r="CB58" s="182">
        <v>2</v>
      </c>
      <c r="CC58" s="182">
        <v>2</v>
      </c>
      <c r="CD58" s="182">
        <v>2</v>
      </c>
      <c r="CE58" s="182">
        <v>2</v>
      </c>
      <c r="CF58" s="182">
        <v>2</v>
      </c>
      <c r="CG58" s="183">
        <v>2</v>
      </c>
    </row>
    <row r="59" spans="6:85" x14ac:dyDescent="0.25">
      <c r="I59" s="172">
        <v>4.5999999999999996</v>
      </c>
      <c r="J59" s="166"/>
      <c r="K59" s="166"/>
      <c r="L59" s="166"/>
      <c r="M59" s="166"/>
      <c r="N59" s="166"/>
      <c r="O59" s="107"/>
      <c r="P59" s="107"/>
      <c r="Q59" s="107"/>
      <c r="R59" s="107"/>
      <c r="S59" s="107"/>
      <c r="T59" s="107"/>
      <c r="U59" s="107"/>
      <c r="V59" s="104">
        <v>1</v>
      </c>
      <c r="W59" s="104">
        <v>1</v>
      </c>
      <c r="X59" s="104">
        <v>1</v>
      </c>
      <c r="Y59" s="104">
        <v>1</v>
      </c>
      <c r="Z59" s="104">
        <v>1</v>
      </c>
      <c r="AA59" s="104">
        <v>1</v>
      </c>
      <c r="AB59" s="104">
        <v>1</v>
      </c>
      <c r="AC59" s="104">
        <v>1</v>
      </c>
      <c r="AD59" s="104">
        <v>1</v>
      </c>
      <c r="AE59" s="104">
        <v>1</v>
      </c>
      <c r="AF59" s="104">
        <v>2</v>
      </c>
      <c r="AG59" s="104">
        <v>2</v>
      </c>
      <c r="AH59" s="104">
        <v>2</v>
      </c>
      <c r="AI59" s="104">
        <v>2</v>
      </c>
      <c r="AJ59" s="104">
        <v>2</v>
      </c>
      <c r="AK59" s="311"/>
      <c r="AL59" s="299"/>
      <c r="AM59" s="299"/>
      <c r="AN59" s="300"/>
      <c r="AO59" s="300"/>
      <c r="AP59" s="300"/>
      <c r="AQ59" s="300"/>
      <c r="AR59" s="300"/>
      <c r="AS59" s="300"/>
      <c r="AT59" s="301"/>
      <c r="AV59" s="170">
        <v>4.5999999999999996</v>
      </c>
      <c r="AW59" s="171"/>
      <c r="AX59" s="171"/>
      <c r="AY59" s="171"/>
      <c r="AZ59" s="171"/>
      <c r="BA59" s="171"/>
      <c r="BB59" s="126"/>
      <c r="BC59" s="126"/>
      <c r="BD59" s="126"/>
      <c r="BE59" s="126"/>
      <c r="BF59" s="126"/>
      <c r="BG59" s="126"/>
      <c r="BH59" s="126"/>
      <c r="BI59" s="119">
        <v>1</v>
      </c>
      <c r="BJ59" s="119">
        <v>1</v>
      </c>
      <c r="BK59" s="119">
        <v>1</v>
      </c>
      <c r="BL59" s="119">
        <v>1</v>
      </c>
      <c r="BM59" s="185">
        <v>1</v>
      </c>
      <c r="BN59" s="185">
        <v>1</v>
      </c>
      <c r="BO59" s="185">
        <v>1</v>
      </c>
      <c r="BP59" s="185">
        <v>1</v>
      </c>
      <c r="BQ59" s="185">
        <v>1</v>
      </c>
      <c r="BR59" s="185">
        <v>1</v>
      </c>
      <c r="BS59" s="185">
        <v>2</v>
      </c>
      <c r="BT59" s="185">
        <v>2</v>
      </c>
      <c r="BU59" s="185">
        <v>2</v>
      </c>
      <c r="BV59" s="185">
        <v>2</v>
      </c>
      <c r="BW59" s="185">
        <v>2</v>
      </c>
      <c r="BX59" s="185">
        <v>2</v>
      </c>
      <c r="BY59" s="185">
        <v>2</v>
      </c>
      <c r="BZ59" s="185">
        <v>2</v>
      </c>
      <c r="CA59" s="185">
        <v>2</v>
      </c>
      <c r="CB59" s="185">
        <v>2</v>
      </c>
      <c r="CC59" s="185">
        <v>2</v>
      </c>
      <c r="CD59" s="185">
        <v>2</v>
      </c>
      <c r="CE59" s="185">
        <v>2</v>
      </c>
      <c r="CF59" s="185">
        <v>2</v>
      </c>
      <c r="CG59" s="186">
        <v>2</v>
      </c>
    </row>
    <row r="60" spans="6:85" s="101" customFormat="1" x14ac:dyDescent="0.25">
      <c r="F60" s="17"/>
      <c r="I60" s="172">
        <v>4.8</v>
      </c>
      <c r="J60" s="166"/>
      <c r="K60" s="166"/>
      <c r="L60" s="166"/>
      <c r="M60" s="166"/>
      <c r="N60" s="166"/>
      <c r="O60" s="107"/>
      <c r="P60" s="107"/>
      <c r="Q60" s="107"/>
      <c r="R60" s="107"/>
      <c r="S60" s="107"/>
      <c r="T60" s="107"/>
      <c r="U60" s="107">
        <v>1</v>
      </c>
      <c r="V60" s="104">
        <v>1</v>
      </c>
      <c r="W60" s="104">
        <v>1</v>
      </c>
      <c r="X60" s="104">
        <v>1</v>
      </c>
      <c r="Y60" s="104">
        <v>1</v>
      </c>
      <c r="Z60" s="104">
        <v>1</v>
      </c>
      <c r="AA60" s="104">
        <v>1</v>
      </c>
      <c r="AB60" s="104">
        <v>1</v>
      </c>
      <c r="AC60" s="104">
        <v>1</v>
      </c>
      <c r="AD60" s="104">
        <v>1</v>
      </c>
      <c r="AE60" s="104">
        <v>2</v>
      </c>
      <c r="AF60" s="104">
        <v>2</v>
      </c>
      <c r="AG60" s="104">
        <v>2</v>
      </c>
      <c r="AH60" s="104">
        <v>2</v>
      </c>
      <c r="AI60" s="104">
        <v>2</v>
      </c>
      <c r="AJ60" s="104">
        <v>2</v>
      </c>
      <c r="AK60" s="311"/>
      <c r="AL60" s="299"/>
      <c r="AM60" s="299"/>
      <c r="AN60" s="300"/>
      <c r="AO60" s="300"/>
      <c r="AP60" s="300"/>
      <c r="AQ60" s="300"/>
      <c r="AR60" s="300"/>
      <c r="AS60" s="300"/>
      <c r="AT60" s="301"/>
      <c r="AV60" s="172">
        <v>4.8</v>
      </c>
      <c r="AW60" s="166"/>
      <c r="AX60" s="166"/>
      <c r="AY60" s="166"/>
      <c r="AZ60" s="166"/>
      <c r="BA60" s="166"/>
      <c r="BB60" s="107"/>
      <c r="BC60" s="107"/>
      <c r="BD60" s="107"/>
      <c r="BE60" s="107"/>
      <c r="BF60" s="107"/>
      <c r="BG60" s="107"/>
      <c r="BH60" s="107">
        <v>1</v>
      </c>
      <c r="BI60" s="104">
        <v>1</v>
      </c>
      <c r="BJ60" s="104">
        <v>1</v>
      </c>
      <c r="BK60" s="104">
        <v>1</v>
      </c>
      <c r="BL60" s="104">
        <v>1</v>
      </c>
      <c r="BM60" s="161">
        <v>1</v>
      </c>
      <c r="BN60" s="161">
        <v>1</v>
      </c>
      <c r="BO60" s="161">
        <v>1</v>
      </c>
      <c r="BP60" s="161">
        <v>1</v>
      </c>
      <c r="BQ60" s="161">
        <v>1</v>
      </c>
      <c r="BR60" s="161">
        <v>2</v>
      </c>
      <c r="BS60" s="161">
        <v>2</v>
      </c>
      <c r="BT60" s="161">
        <v>2</v>
      </c>
      <c r="BU60" s="161">
        <v>2</v>
      </c>
      <c r="BV60" s="161">
        <v>2</v>
      </c>
      <c r="BW60" s="161">
        <v>2</v>
      </c>
      <c r="BX60" s="161">
        <v>2</v>
      </c>
      <c r="BY60" s="161">
        <v>2</v>
      </c>
      <c r="BZ60" s="161">
        <v>2</v>
      </c>
      <c r="CA60" s="161">
        <v>2</v>
      </c>
      <c r="CB60" s="161">
        <v>2</v>
      </c>
      <c r="CC60" s="161">
        <v>2</v>
      </c>
      <c r="CD60" s="161">
        <v>2</v>
      </c>
      <c r="CE60" s="161">
        <v>2</v>
      </c>
      <c r="CF60" s="161">
        <v>2</v>
      </c>
      <c r="CG60" s="179">
        <v>2</v>
      </c>
    </row>
    <row r="61" spans="6:85" s="101" customFormat="1" x14ac:dyDescent="0.25">
      <c r="F61" s="17"/>
      <c r="I61" s="172">
        <v>5</v>
      </c>
      <c r="J61" s="166"/>
      <c r="K61" s="166"/>
      <c r="L61" s="166"/>
      <c r="M61" s="166"/>
      <c r="N61" s="166"/>
      <c r="O61" s="107"/>
      <c r="P61" s="107"/>
      <c r="Q61" s="107"/>
      <c r="R61" s="107"/>
      <c r="S61" s="107"/>
      <c r="T61" s="107"/>
      <c r="U61" s="107">
        <v>1</v>
      </c>
      <c r="V61" s="107">
        <v>1</v>
      </c>
      <c r="W61" s="104">
        <v>1</v>
      </c>
      <c r="X61" s="104">
        <v>1</v>
      </c>
      <c r="Y61" s="104">
        <v>1</v>
      </c>
      <c r="Z61" s="104">
        <v>1</v>
      </c>
      <c r="AA61" s="104">
        <v>1</v>
      </c>
      <c r="AB61" s="104">
        <v>1</v>
      </c>
      <c r="AC61" s="104">
        <v>1</v>
      </c>
      <c r="AD61" s="104">
        <v>2</v>
      </c>
      <c r="AE61" s="104">
        <v>2</v>
      </c>
      <c r="AF61" s="104">
        <v>2</v>
      </c>
      <c r="AG61" s="104">
        <v>2</v>
      </c>
      <c r="AH61" s="104">
        <v>2</v>
      </c>
      <c r="AI61" s="104">
        <v>2</v>
      </c>
      <c r="AJ61" s="104">
        <v>2</v>
      </c>
      <c r="AK61" s="311"/>
      <c r="AL61" s="299"/>
      <c r="AM61" s="299"/>
      <c r="AN61" s="300"/>
      <c r="AO61" s="300"/>
      <c r="AP61" s="300"/>
      <c r="AQ61" s="300"/>
      <c r="AR61" s="300"/>
      <c r="AS61" s="300"/>
      <c r="AT61" s="301"/>
      <c r="AV61" s="172">
        <v>5</v>
      </c>
      <c r="AW61" s="166"/>
      <c r="AX61" s="166"/>
      <c r="AY61" s="166"/>
      <c r="AZ61" s="166"/>
      <c r="BA61" s="166"/>
      <c r="BB61" s="107"/>
      <c r="BC61" s="107"/>
      <c r="BD61" s="107"/>
      <c r="BE61" s="107"/>
      <c r="BF61" s="107"/>
      <c r="BG61" s="107"/>
      <c r="BH61" s="107">
        <v>1</v>
      </c>
      <c r="BI61" s="107">
        <v>1</v>
      </c>
      <c r="BJ61" s="104">
        <v>1</v>
      </c>
      <c r="BK61" s="104">
        <v>1</v>
      </c>
      <c r="BL61" s="104">
        <v>1</v>
      </c>
      <c r="BM61" s="161">
        <v>1</v>
      </c>
      <c r="BN61" s="161">
        <v>1</v>
      </c>
      <c r="BO61" s="161">
        <v>1</v>
      </c>
      <c r="BP61" s="161">
        <v>1</v>
      </c>
      <c r="BQ61" s="161">
        <v>2</v>
      </c>
      <c r="BR61" s="161">
        <v>2</v>
      </c>
      <c r="BS61" s="161">
        <v>2</v>
      </c>
      <c r="BT61" s="161">
        <v>2</v>
      </c>
      <c r="BU61" s="161">
        <v>2</v>
      </c>
      <c r="BV61" s="161">
        <v>2</v>
      </c>
      <c r="BW61" s="161">
        <v>2</v>
      </c>
      <c r="BX61" s="161">
        <v>2</v>
      </c>
      <c r="BY61" s="161">
        <v>2</v>
      </c>
      <c r="BZ61" s="161">
        <v>2</v>
      </c>
      <c r="CA61" s="161">
        <v>2</v>
      </c>
      <c r="CB61" s="161">
        <v>2</v>
      </c>
      <c r="CC61" s="161">
        <v>2</v>
      </c>
      <c r="CD61" s="161">
        <v>2</v>
      </c>
      <c r="CE61" s="161">
        <v>2</v>
      </c>
      <c r="CF61" s="161">
        <v>2</v>
      </c>
      <c r="CG61" s="179">
        <v>2</v>
      </c>
    </row>
    <row r="62" spans="6:85" s="101" customFormat="1" x14ac:dyDescent="0.25">
      <c r="F62" s="17"/>
      <c r="I62" s="172">
        <v>5.2</v>
      </c>
      <c r="J62" s="166"/>
      <c r="K62" s="166"/>
      <c r="L62" s="166"/>
      <c r="M62" s="166"/>
      <c r="N62" s="166"/>
      <c r="O62" s="107"/>
      <c r="P62" s="107"/>
      <c r="Q62" s="107"/>
      <c r="R62" s="107"/>
      <c r="S62" s="107"/>
      <c r="T62" s="107">
        <v>1</v>
      </c>
      <c r="U62" s="107">
        <v>1</v>
      </c>
      <c r="V62" s="107">
        <v>1</v>
      </c>
      <c r="W62" s="107">
        <v>1</v>
      </c>
      <c r="X62" s="104">
        <v>1</v>
      </c>
      <c r="Y62" s="104">
        <v>1</v>
      </c>
      <c r="Z62" s="104">
        <v>1</v>
      </c>
      <c r="AA62" s="104">
        <v>1</v>
      </c>
      <c r="AB62" s="104">
        <v>1</v>
      </c>
      <c r="AC62" s="104">
        <v>1</v>
      </c>
      <c r="AD62" s="104">
        <v>2</v>
      </c>
      <c r="AE62" s="104">
        <v>2</v>
      </c>
      <c r="AF62" s="104">
        <v>2</v>
      </c>
      <c r="AG62" s="104">
        <v>2</v>
      </c>
      <c r="AH62" s="104">
        <v>2</v>
      </c>
      <c r="AI62" s="104">
        <v>2</v>
      </c>
      <c r="AJ62" s="104">
        <v>2</v>
      </c>
      <c r="AK62" s="311"/>
      <c r="AL62" s="299"/>
      <c r="AM62" s="299"/>
      <c r="AN62" s="300"/>
      <c r="AO62" s="300"/>
      <c r="AP62" s="300"/>
      <c r="AQ62" s="300"/>
      <c r="AR62" s="300"/>
      <c r="AS62" s="300"/>
      <c r="AT62" s="301"/>
      <c r="AV62" s="172">
        <v>5.2</v>
      </c>
      <c r="AW62" s="166"/>
      <c r="AX62" s="166"/>
      <c r="AY62" s="166"/>
      <c r="AZ62" s="166"/>
      <c r="BA62" s="166"/>
      <c r="BB62" s="107"/>
      <c r="BC62" s="107"/>
      <c r="BD62" s="107"/>
      <c r="BE62" s="107"/>
      <c r="BF62" s="107"/>
      <c r="BG62" s="107">
        <v>1</v>
      </c>
      <c r="BH62" s="107">
        <v>1</v>
      </c>
      <c r="BI62" s="107">
        <v>1</v>
      </c>
      <c r="BJ62" s="107">
        <v>1</v>
      </c>
      <c r="BK62" s="104">
        <v>1</v>
      </c>
      <c r="BL62" s="104">
        <v>1</v>
      </c>
      <c r="BM62" s="161">
        <v>1</v>
      </c>
      <c r="BN62" s="161">
        <v>1</v>
      </c>
      <c r="BO62" s="161">
        <v>1</v>
      </c>
      <c r="BP62" s="161">
        <v>1</v>
      </c>
      <c r="BQ62" s="161">
        <v>2</v>
      </c>
      <c r="BR62" s="161">
        <v>2</v>
      </c>
      <c r="BS62" s="161">
        <v>2</v>
      </c>
      <c r="BT62" s="161">
        <v>2</v>
      </c>
      <c r="BU62" s="161">
        <v>2</v>
      </c>
      <c r="BV62" s="161">
        <v>2</v>
      </c>
      <c r="BW62" s="161">
        <v>2</v>
      </c>
      <c r="BX62" s="161">
        <v>2</v>
      </c>
      <c r="BY62" s="161">
        <v>2</v>
      </c>
      <c r="BZ62" s="161">
        <v>2</v>
      </c>
      <c r="CA62" s="161">
        <v>2</v>
      </c>
      <c r="CB62" s="161">
        <v>2</v>
      </c>
      <c r="CC62" s="161">
        <v>2</v>
      </c>
      <c r="CD62" s="161">
        <v>2</v>
      </c>
      <c r="CE62" s="161">
        <v>2</v>
      </c>
      <c r="CF62" s="161">
        <v>2</v>
      </c>
      <c r="CG62" s="179">
        <v>2</v>
      </c>
    </row>
    <row r="63" spans="6:85" s="101" customFormat="1" x14ac:dyDescent="0.25">
      <c r="F63" s="17"/>
      <c r="I63" s="172">
        <v>5.4</v>
      </c>
      <c r="J63" s="166"/>
      <c r="K63" s="166"/>
      <c r="L63" s="166"/>
      <c r="M63" s="166"/>
      <c r="N63" s="166"/>
      <c r="O63" s="107"/>
      <c r="P63" s="107"/>
      <c r="Q63" s="107"/>
      <c r="R63" s="107"/>
      <c r="S63" s="107"/>
      <c r="T63" s="107">
        <v>1</v>
      </c>
      <c r="U63" s="107">
        <v>1</v>
      </c>
      <c r="V63" s="107">
        <v>1</v>
      </c>
      <c r="W63" s="107">
        <v>1</v>
      </c>
      <c r="X63" s="104">
        <v>1</v>
      </c>
      <c r="Y63" s="104">
        <v>1</v>
      </c>
      <c r="Z63" s="104">
        <v>1</v>
      </c>
      <c r="AA63" s="104">
        <v>1</v>
      </c>
      <c r="AB63" s="104">
        <v>1</v>
      </c>
      <c r="AC63" s="104">
        <v>2</v>
      </c>
      <c r="AD63" s="104">
        <v>2</v>
      </c>
      <c r="AE63" s="104">
        <v>2</v>
      </c>
      <c r="AF63" s="104">
        <v>2</v>
      </c>
      <c r="AG63" s="104">
        <v>2</v>
      </c>
      <c r="AH63" s="104">
        <v>2</v>
      </c>
      <c r="AI63" s="104">
        <v>2</v>
      </c>
      <c r="AJ63" s="104">
        <v>2</v>
      </c>
      <c r="AK63" s="311"/>
      <c r="AL63" s="299"/>
      <c r="AM63" s="299"/>
      <c r="AN63" s="300"/>
      <c r="AO63" s="300"/>
      <c r="AP63" s="300"/>
      <c r="AQ63" s="300"/>
      <c r="AR63" s="300"/>
      <c r="AS63" s="300"/>
      <c r="AT63" s="301"/>
      <c r="AV63" s="172">
        <v>5.4</v>
      </c>
      <c r="AW63" s="166"/>
      <c r="AX63" s="166"/>
      <c r="AY63" s="166"/>
      <c r="AZ63" s="166"/>
      <c r="BA63" s="166"/>
      <c r="BB63" s="107"/>
      <c r="BC63" s="107"/>
      <c r="BD63" s="107"/>
      <c r="BE63" s="107"/>
      <c r="BF63" s="107"/>
      <c r="BG63" s="107">
        <v>1</v>
      </c>
      <c r="BH63" s="107">
        <v>1</v>
      </c>
      <c r="BI63" s="107">
        <v>1</v>
      </c>
      <c r="BJ63" s="107">
        <v>1</v>
      </c>
      <c r="BK63" s="104">
        <v>1</v>
      </c>
      <c r="BL63" s="104">
        <v>1</v>
      </c>
      <c r="BM63" s="161">
        <v>1</v>
      </c>
      <c r="BN63" s="161">
        <v>1</v>
      </c>
      <c r="BO63" s="161">
        <v>1</v>
      </c>
      <c r="BP63" s="161">
        <v>2</v>
      </c>
      <c r="BQ63" s="161">
        <v>2</v>
      </c>
      <c r="BR63" s="161">
        <v>2</v>
      </c>
      <c r="BS63" s="161">
        <v>2</v>
      </c>
      <c r="BT63" s="161">
        <v>2</v>
      </c>
      <c r="BU63" s="161">
        <v>2</v>
      </c>
      <c r="BV63" s="161">
        <v>2</v>
      </c>
      <c r="BW63" s="161">
        <v>2</v>
      </c>
      <c r="BX63" s="161">
        <v>2</v>
      </c>
      <c r="BY63" s="161">
        <v>2</v>
      </c>
      <c r="BZ63" s="161">
        <v>2</v>
      </c>
      <c r="CA63" s="161">
        <v>2</v>
      </c>
      <c r="CB63" s="161">
        <v>2</v>
      </c>
      <c r="CC63" s="161">
        <v>2</v>
      </c>
      <c r="CD63" s="161">
        <v>2</v>
      </c>
      <c r="CE63" s="161">
        <v>2</v>
      </c>
      <c r="CF63" s="161">
        <v>2</v>
      </c>
      <c r="CG63" s="179">
        <v>2</v>
      </c>
    </row>
    <row r="64" spans="6:85" s="101" customFormat="1" x14ac:dyDescent="0.25">
      <c r="F64" s="17"/>
      <c r="I64" s="172">
        <v>5.6</v>
      </c>
      <c r="J64" s="166"/>
      <c r="K64" s="166"/>
      <c r="L64" s="166"/>
      <c r="M64" s="166"/>
      <c r="N64" s="166"/>
      <c r="O64" s="107"/>
      <c r="P64" s="107"/>
      <c r="Q64" s="107"/>
      <c r="R64" s="107"/>
      <c r="S64" s="107"/>
      <c r="T64" s="107">
        <v>1</v>
      </c>
      <c r="U64" s="107">
        <v>1</v>
      </c>
      <c r="V64" s="107">
        <v>1</v>
      </c>
      <c r="W64" s="107">
        <v>1</v>
      </c>
      <c r="X64" s="107">
        <v>1</v>
      </c>
      <c r="Y64" s="104">
        <v>1</v>
      </c>
      <c r="Z64" s="104">
        <v>1</v>
      </c>
      <c r="AA64" s="104">
        <v>1</v>
      </c>
      <c r="AB64" s="104">
        <v>2</v>
      </c>
      <c r="AC64" s="104">
        <v>2</v>
      </c>
      <c r="AD64" s="104">
        <v>2</v>
      </c>
      <c r="AE64" s="104">
        <v>2</v>
      </c>
      <c r="AF64" s="104">
        <v>2</v>
      </c>
      <c r="AG64" s="104">
        <v>2</v>
      </c>
      <c r="AH64" s="104">
        <v>2</v>
      </c>
      <c r="AI64" s="104">
        <v>2</v>
      </c>
      <c r="AJ64" s="104">
        <v>2</v>
      </c>
      <c r="AK64" s="311"/>
      <c r="AL64" s="299"/>
      <c r="AM64" s="299"/>
      <c r="AN64" s="300"/>
      <c r="AO64" s="300"/>
      <c r="AP64" s="300"/>
      <c r="AQ64" s="300"/>
      <c r="AR64" s="300"/>
      <c r="AS64" s="300"/>
      <c r="AT64" s="301"/>
      <c r="AV64" s="172">
        <v>5.6</v>
      </c>
      <c r="AW64" s="166"/>
      <c r="AX64" s="166"/>
      <c r="AY64" s="166"/>
      <c r="AZ64" s="166"/>
      <c r="BA64" s="166"/>
      <c r="BB64" s="107"/>
      <c r="BC64" s="107"/>
      <c r="BD64" s="107"/>
      <c r="BE64" s="107"/>
      <c r="BF64" s="107"/>
      <c r="BG64" s="107">
        <v>1</v>
      </c>
      <c r="BH64" s="107">
        <v>1</v>
      </c>
      <c r="BI64" s="107">
        <v>1</v>
      </c>
      <c r="BJ64" s="107">
        <v>1</v>
      </c>
      <c r="BK64" s="107">
        <v>1</v>
      </c>
      <c r="BL64" s="104">
        <v>1</v>
      </c>
      <c r="BM64" s="161">
        <v>1</v>
      </c>
      <c r="BN64" s="161">
        <v>1</v>
      </c>
      <c r="BO64" s="161">
        <v>2</v>
      </c>
      <c r="BP64" s="161">
        <v>2</v>
      </c>
      <c r="BQ64" s="161">
        <v>2</v>
      </c>
      <c r="BR64" s="161">
        <v>2</v>
      </c>
      <c r="BS64" s="161">
        <v>2</v>
      </c>
      <c r="BT64" s="161">
        <v>2</v>
      </c>
      <c r="BU64" s="161">
        <v>2</v>
      </c>
      <c r="BV64" s="161">
        <v>2</v>
      </c>
      <c r="BW64" s="161">
        <v>2</v>
      </c>
      <c r="BX64" s="161">
        <v>2</v>
      </c>
      <c r="BY64" s="161">
        <v>2</v>
      </c>
      <c r="BZ64" s="161">
        <v>2</v>
      </c>
      <c r="CA64" s="161">
        <v>2</v>
      </c>
      <c r="CB64" s="161">
        <v>2</v>
      </c>
      <c r="CC64" s="161">
        <v>2</v>
      </c>
      <c r="CD64" s="161">
        <v>2</v>
      </c>
      <c r="CE64" s="161">
        <v>2</v>
      </c>
      <c r="CF64" s="161">
        <v>2</v>
      </c>
      <c r="CG64" s="179">
        <v>2</v>
      </c>
    </row>
    <row r="65" spans="6:85" s="101" customFormat="1" x14ac:dyDescent="0.25">
      <c r="F65" s="17"/>
      <c r="I65" s="172">
        <v>5.8</v>
      </c>
      <c r="J65" s="166"/>
      <c r="K65" s="166"/>
      <c r="L65" s="166"/>
      <c r="M65" s="166"/>
      <c r="N65" s="166"/>
      <c r="O65" s="107"/>
      <c r="P65" s="107"/>
      <c r="Q65" s="107"/>
      <c r="R65" s="107"/>
      <c r="S65" s="107">
        <v>1</v>
      </c>
      <c r="T65" s="107">
        <v>1</v>
      </c>
      <c r="U65" s="107">
        <v>1</v>
      </c>
      <c r="V65" s="107">
        <v>1</v>
      </c>
      <c r="W65" s="107">
        <v>1</v>
      </c>
      <c r="X65" s="107">
        <v>1</v>
      </c>
      <c r="Y65" s="107">
        <v>1</v>
      </c>
      <c r="Z65" s="104">
        <v>1</v>
      </c>
      <c r="AA65" s="104">
        <v>1</v>
      </c>
      <c r="AB65" s="104">
        <v>2</v>
      </c>
      <c r="AC65" s="104">
        <v>2</v>
      </c>
      <c r="AD65" s="104">
        <v>2</v>
      </c>
      <c r="AE65" s="104">
        <v>2</v>
      </c>
      <c r="AF65" s="104">
        <v>2</v>
      </c>
      <c r="AG65" s="104">
        <v>2</v>
      </c>
      <c r="AH65" s="104">
        <v>2</v>
      </c>
      <c r="AI65" s="104">
        <v>2</v>
      </c>
      <c r="AJ65" s="104">
        <v>2</v>
      </c>
      <c r="AK65" s="311"/>
      <c r="AL65" s="299"/>
      <c r="AM65" s="299"/>
      <c r="AN65" s="300"/>
      <c r="AO65" s="300"/>
      <c r="AP65" s="300"/>
      <c r="AQ65" s="300"/>
      <c r="AR65" s="300"/>
      <c r="AS65" s="300"/>
      <c r="AT65" s="301"/>
      <c r="AV65" s="172">
        <v>5.8</v>
      </c>
      <c r="AW65" s="166"/>
      <c r="AX65" s="166"/>
      <c r="AY65" s="166"/>
      <c r="AZ65" s="166"/>
      <c r="BA65" s="166"/>
      <c r="BB65" s="107"/>
      <c r="BC65" s="107"/>
      <c r="BD65" s="107"/>
      <c r="BE65" s="107"/>
      <c r="BF65" s="107">
        <v>1</v>
      </c>
      <c r="BG65" s="107">
        <v>1</v>
      </c>
      <c r="BH65" s="107">
        <v>1</v>
      </c>
      <c r="BI65" s="107">
        <v>1</v>
      </c>
      <c r="BJ65" s="107">
        <v>1</v>
      </c>
      <c r="BK65" s="107">
        <v>1</v>
      </c>
      <c r="BL65" s="107">
        <v>1</v>
      </c>
      <c r="BM65" s="161">
        <v>1</v>
      </c>
      <c r="BN65" s="161">
        <v>1</v>
      </c>
      <c r="BO65" s="161">
        <v>2</v>
      </c>
      <c r="BP65" s="161">
        <v>2</v>
      </c>
      <c r="BQ65" s="161">
        <v>2</v>
      </c>
      <c r="BR65" s="161">
        <v>2</v>
      </c>
      <c r="BS65" s="161">
        <v>2</v>
      </c>
      <c r="BT65" s="161">
        <v>2</v>
      </c>
      <c r="BU65" s="161">
        <v>2</v>
      </c>
      <c r="BV65" s="161">
        <v>2</v>
      </c>
      <c r="BW65" s="161">
        <v>2</v>
      </c>
      <c r="BX65" s="161">
        <v>2</v>
      </c>
      <c r="BY65" s="161">
        <v>2</v>
      </c>
      <c r="BZ65" s="161">
        <v>2</v>
      </c>
      <c r="CA65" s="161">
        <v>2</v>
      </c>
      <c r="CB65" s="161">
        <v>2</v>
      </c>
      <c r="CC65" s="161">
        <v>2</v>
      </c>
      <c r="CD65" s="161">
        <v>2</v>
      </c>
      <c r="CE65" s="161">
        <v>2</v>
      </c>
      <c r="CF65" s="161">
        <v>2</v>
      </c>
      <c r="CG65" s="179">
        <v>2</v>
      </c>
    </row>
    <row r="66" spans="6:85" s="101" customFormat="1" ht="15.75" thickBot="1" x14ac:dyDescent="0.3">
      <c r="F66" s="17"/>
      <c r="I66" s="173">
        <v>6</v>
      </c>
      <c r="J66" s="174"/>
      <c r="K66" s="174"/>
      <c r="L66" s="174"/>
      <c r="M66" s="174"/>
      <c r="N66" s="174"/>
      <c r="O66" s="109"/>
      <c r="P66" s="109"/>
      <c r="Q66" s="109"/>
      <c r="R66" s="109"/>
      <c r="S66" s="109">
        <v>1</v>
      </c>
      <c r="T66" s="109">
        <v>1</v>
      </c>
      <c r="U66" s="109">
        <v>1</v>
      </c>
      <c r="V66" s="109">
        <v>1</v>
      </c>
      <c r="W66" s="109">
        <v>1</v>
      </c>
      <c r="X66" s="109">
        <v>1</v>
      </c>
      <c r="Y66" s="109">
        <v>1</v>
      </c>
      <c r="Z66" s="108">
        <v>1</v>
      </c>
      <c r="AA66" s="108">
        <v>2</v>
      </c>
      <c r="AB66" s="108">
        <v>2</v>
      </c>
      <c r="AC66" s="108">
        <v>2</v>
      </c>
      <c r="AD66" s="108">
        <v>2</v>
      </c>
      <c r="AE66" s="108">
        <v>2</v>
      </c>
      <c r="AF66" s="108">
        <v>2</v>
      </c>
      <c r="AG66" s="108">
        <v>2</v>
      </c>
      <c r="AH66" s="108">
        <v>2</v>
      </c>
      <c r="AI66" s="108">
        <v>2</v>
      </c>
      <c r="AJ66" s="108">
        <v>2</v>
      </c>
      <c r="AK66" s="312"/>
      <c r="AL66" s="302"/>
      <c r="AM66" s="302"/>
      <c r="AN66" s="303"/>
      <c r="AO66" s="303"/>
      <c r="AP66" s="303"/>
      <c r="AQ66" s="303"/>
      <c r="AR66" s="303"/>
      <c r="AS66" s="303"/>
      <c r="AT66" s="304"/>
      <c r="AV66" s="173">
        <v>6</v>
      </c>
      <c r="AW66" s="174"/>
      <c r="AX66" s="174"/>
      <c r="AY66" s="174"/>
      <c r="AZ66" s="174"/>
      <c r="BA66" s="174"/>
      <c r="BB66" s="109"/>
      <c r="BC66" s="109"/>
      <c r="BD66" s="109"/>
      <c r="BE66" s="109"/>
      <c r="BF66" s="109">
        <v>1</v>
      </c>
      <c r="BG66" s="109">
        <v>1</v>
      </c>
      <c r="BH66" s="109">
        <v>1</v>
      </c>
      <c r="BI66" s="109">
        <v>1</v>
      </c>
      <c r="BJ66" s="109">
        <v>1</v>
      </c>
      <c r="BK66" s="109">
        <v>1</v>
      </c>
      <c r="BL66" s="109">
        <v>1</v>
      </c>
      <c r="BM66" s="182">
        <v>1</v>
      </c>
      <c r="BN66" s="182">
        <v>2</v>
      </c>
      <c r="BO66" s="182">
        <v>2</v>
      </c>
      <c r="BP66" s="182">
        <v>2</v>
      </c>
      <c r="BQ66" s="182">
        <v>2</v>
      </c>
      <c r="BR66" s="182">
        <v>2</v>
      </c>
      <c r="BS66" s="182">
        <v>2</v>
      </c>
      <c r="BT66" s="182">
        <v>2</v>
      </c>
      <c r="BU66" s="182">
        <v>2</v>
      </c>
      <c r="BV66" s="182">
        <v>2</v>
      </c>
      <c r="BW66" s="182">
        <v>2</v>
      </c>
      <c r="BX66" s="182">
        <v>2</v>
      </c>
      <c r="BY66" s="182">
        <v>2</v>
      </c>
      <c r="BZ66" s="182">
        <v>2</v>
      </c>
      <c r="CA66" s="182">
        <v>2</v>
      </c>
      <c r="CB66" s="182">
        <v>2</v>
      </c>
      <c r="CC66" s="182">
        <v>2</v>
      </c>
      <c r="CD66" s="182">
        <v>2</v>
      </c>
      <c r="CE66" s="182">
        <v>2</v>
      </c>
      <c r="CF66" s="182">
        <v>2</v>
      </c>
      <c r="CG66" s="183">
        <v>2</v>
      </c>
    </row>
    <row r="67" spans="6:85" ht="15.75" thickBot="1" x14ac:dyDescent="0.3">
      <c r="I67" s="577" t="s">
        <v>18</v>
      </c>
      <c r="J67" s="577"/>
      <c r="K67" s="577"/>
      <c r="L67" s="577"/>
      <c r="M67" s="577"/>
      <c r="N67" s="577"/>
      <c r="O67" s="577"/>
      <c r="P67" s="577"/>
      <c r="Q67" s="577"/>
      <c r="R67" s="577"/>
      <c r="S67" s="577"/>
      <c r="T67" s="577"/>
      <c r="U67" s="577"/>
      <c r="V67" s="577"/>
      <c r="W67" s="577"/>
      <c r="X67" s="577"/>
      <c r="Y67" s="577"/>
      <c r="Z67" s="577"/>
      <c r="AA67" s="577"/>
      <c r="AB67" s="577"/>
      <c r="AC67" s="577"/>
      <c r="AD67" s="577"/>
      <c r="AE67" s="577"/>
      <c r="AF67" s="577"/>
      <c r="AG67" s="577"/>
      <c r="AH67" s="577"/>
      <c r="AI67" s="577"/>
      <c r="AJ67" s="577"/>
      <c r="AK67" s="577"/>
      <c r="AL67" s="577"/>
      <c r="AM67" s="577"/>
      <c r="AN67" s="577"/>
      <c r="AO67" s="577"/>
      <c r="AP67" s="577"/>
      <c r="AQ67" s="577"/>
      <c r="AR67" s="577"/>
      <c r="AS67" s="577"/>
      <c r="AT67" s="577"/>
      <c r="AV67" s="683" t="s">
        <v>18</v>
      </c>
      <c r="AW67" s="683"/>
      <c r="AX67" s="683"/>
      <c r="AY67" s="683"/>
      <c r="AZ67" s="683"/>
      <c r="BA67" s="683"/>
      <c r="BB67" s="683"/>
      <c r="BC67" s="683"/>
      <c r="BD67" s="683"/>
      <c r="BE67" s="683"/>
      <c r="BF67" s="683"/>
      <c r="BG67" s="683"/>
      <c r="BH67" s="683"/>
      <c r="BI67" s="683"/>
      <c r="BJ67" s="683"/>
      <c r="BK67" s="683"/>
      <c r="BL67" s="683"/>
      <c r="BM67" s="683"/>
      <c r="BN67" s="683"/>
      <c r="BO67" s="683"/>
      <c r="BP67" s="683"/>
      <c r="BQ67" s="683"/>
      <c r="BR67" s="683"/>
      <c r="BS67" s="683"/>
      <c r="BT67" s="683"/>
      <c r="BU67" s="683"/>
      <c r="BV67" s="683"/>
      <c r="BW67" s="683"/>
      <c r="BX67" s="683"/>
      <c r="BY67" s="683"/>
      <c r="BZ67" s="683"/>
      <c r="CA67" s="577"/>
      <c r="CB67" s="577"/>
      <c r="CC67" s="577"/>
      <c r="CD67" s="577"/>
      <c r="CE67" s="577"/>
      <c r="CF67" s="577"/>
      <c r="CG67" s="577"/>
    </row>
    <row r="68" spans="6:85" x14ac:dyDescent="0.25">
      <c r="I68" s="157"/>
      <c r="J68" s="158">
        <v>0.4</v>
      </c>
      <c r="K68" s="158">
        <v>0.5</v>
      </c>
      <c r="L68" s="158">
        <v>0.6</v>
      </c>
      <c r="M68" s="158">
        <v>0.7</v>
      </c>
      <c r="N68" s="158">
        <v>0.8</v>
      </c>
      <c r="O68" s="158">
        <v>0.9</v>
      </c>
      <c r="P68" s="158">
        <v>1</v>
      </c>
      <c r="Q68" s="158">
        <v>1.1000000000000001</v>
      </c>
      <c r="R68" s="158">
        <v>1.2</v>
      </c>
      <c r="S68" s="158">
        <v>1.3</v>
      </c>
      <c r="T68" s="158">
        <v>1.4</v>
      </c>
      <c r="U68" s="158">
        <v>1.5</v>
      </c>
      <c r="V68" s="158">
        <v>1.6</v>
      </c>
      <c r="W68" s="158">
        <v>1.7</v>
      </c>
      <c r="X68" s="158">
        <v>1.8</v>
      </c>
      <c r="Y68" s="158">
        <v>1.9</v>
      </c>
      <c r="Z68" s="158">
        <v>2</v>
      </c>
      <c r="AA68" s="158">
        <v>2.1</v>
      </c>
      <c r="AB68" s="158">
        <v>2.2000000000000002</v>
      </c>
      <c r="AC68" s="158">
        <v>2.2999999999999998</v>
      </c>
      <c r="AD68" s="158">
        <v>2.4</v>
      </c>
      <c r="AE68" s="158">
        <v>2.5</v>
      </c>
      <c r="AF68" s="158">
        <v>2.6</v>
      </c>
      <c r="AG68" s="158">
        <v>2.7</v>
      </c>
      <c r="AH68" s="158">
        <v>2.8</v>
      </c>
      <c r="AI68" s="158">
        <v>2.9</v>
      </c>
      <c r="AJ68" s="158">
        <v>3</v>
      </c>
      <c r="AK68" s="158">
        <v>3.1</v>
      </c>
      <c r="AL68" s="158">
        <v>3.2</v>
      </c>
      <c r="AM68" s="158">
        <v>3.3</v>
      </c>
      <c r="AN68" s="158">
        <v>3.4</v>
      </c>
      <c r="AO68" s="158">
        <v>3.5</v>
      </c>
      <c r="AP68" s="158">
        <v>3.6</v>
      </c>
      <c r="AQ68" s="158">
        <v>3.7</v>
      </c>
      <c r="AR68" s="158">
        <v>3.8</v>
      </c>
      <c r="AS68" s="158">
        <v>3.9</v>
      </c>
      <c r="AT68" s="159">
        <v>4</v>
      </c>
      <c r="AV68" s="157"/>
      <c r="AW68" s="158">
        <v>0.4</v>
      </c>
      <c r="AX68" s="158">
        <v>0.5</v>
      </c>
      <c r="AY68" s="158">
        <v>0.6</v>
      </c>
      <c r="AZ68" s="158">
        <v>0.7</v>
      </c>
      <c r="BA68" s="158">
        <v>0.8</v>
      </c>
      <c r="BB68" s="158">
        <v>0.9</v>
      </c>
      <c r="BC68" s="158">
        <v>1</v>
      </c>
      <c r="BD68" s="158">
        <v>1.1000000000000001</v>
      </c>
      <c r="BE68" s="158">
        <v>1.2</v>
      </c>
      <c r="BF68" s="158">
        <v>1.3</v>
      </c>
      <c r="BG68" s="158">
        <v>1.4</v>
      </c>
      <c r="BH68" s="158">
        <v>1.5</v>
      </c>
      <c r="BI68" s="158">
        <v>1.6</v>
      </c>
      <c r="BJ68" s="158">
        <v>1.7</v>
      </c>
      <c r="BK68" s="158">
        <v>1.8</v>
      </c>
      <c r="BL68" s="158">
        <v>1.9</v>
      </c>
      <c r="BM68" s="158">
        <v>2</v>
      </c>
      <c r="BN68" s="158">
        <v>2.1</v>
      </c>
      <c r="BO68" s="158">
        <v>2.2000000000000002</v>
      </c>
      <c r="BP68" s="158">
        <v>2.2999999999999998</v>
      </c>
      <c r="BQ68" s="158">
        <v>2.4</v>
      </c>
      <c r="BR68" s="158">
        <v>2.5</v>
      </c>
      <c r="BS68" s="158">
        <v>2.6</v>
      </c>
      <c r="BT68" s="158">
        <v>2.7</v>
      </c>
      <c r="BU68" s="158">
        <v>2.8</v>
      </c>
      <c r="BV68" s="158">
        <v>2.9</v>
      </c>
      <c r="BW68" s="158">
        <v>3</v>
      </c>
      <c r="BX68" s="158">
        <v>3.1</v>
      </c>
      <c r="BY68" s="158">
        <v>3.2</v>
      </c>
      <c r="BZ68" s="177">
        <v>3.3</v>
      </c>
      <c r="CA68" s="157">
        <v>3.4</v>
      </c>
      <c r="CB68" s="158">
        <v>3.5</v>
      </c>
      <c r="CC68" s="158">
        <v>3.6</v>
      </c>
      <c r="CD68" s="158">
        <v>3.7</v>
      </c>
      <c r="CE68" s="158">
        <v>3.8</v>
      </c>
      <c r="CF68" s="158">
        <v>3.9</v>
      </c>
      <c r="CG68" s="159">
        <v>4</v>
      </c>
    </row>
    <row r="69" spans="6:85" x14ac:dyDescent="0.25">
      <c r="I69" s="175">
        <v>0.4</v>
      </c>
      <c r="J69" s="190"/>
      <c r="K69" s="190"/>
      <c r="L69" s="190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>
        <v>1</v>
      </c>
      <c r="AR69" s="104">
        <v>1</v>
      </c>
      <c r="AS69" s="104">
        <v>1</v>
      </c>
      <c r="AT69" s="105">
        <v>1</v>
      </c>
      <c r="AV69" s="175">
        <v>0.4</v>
      </c>
      <c r="AW69" s="190"/>
      <c r="AX69" s="190"/>
      <c r="AY69" s="190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78"/>
      <c r="CA69" s="117"/>
      <c r="CB69" s="161"/>
      <c r="CC69" s="161"/>
      <c r="CD69" s="161">
        <v>1</v>
      </c>
      <c r="CE69" s="161">
        <v>1</v>
      </c>
      <c r="CF69" s="161">
        <v>1</v>
      </c>
      <c r="CG69" s="179">
        <v>1</v>
      </c>
    </row>
    <row r="70" spans="6:85" x14ac:dyDescent="0.25">
      <c r="I70" s="175">
        <v>0.6</v>
      </c>
      <c r="J70" s="190"/>
      <c r="K70" s="190"/>
      <c r="L70" s="190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>
        <v>1</v>
      </c>
      <c r="AN70" s="104">
        <v>1</v>
      </c>
      <c r="AO70" s="104">
        <v>1</v>
      </c>
      <c r="AP70" s="104">
        <v>1</v>
      </c>
      <c r="AQ70" s="104">
        <v>1</v>
      </c>
      <c r="AR70" s="104">
        <v>1</v>
      </c>
      <c r="AS70" s="104">
        <v>1</v>
      </c>
      <c r="AT70" s="105">
        <v>1</v>
      </c>
      <c r="AV70" s="175">
        <v>0.6</v>
      </c>
      <c r="AW70" s="190"/>
      <c r="AX70" s="190"/>
      <c r="AY70" s="190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78">
        <v>1</v>
      </c>
      <c r="CA70" s="117">
        <v>1</v>
      </c>
      <c r="CB70" s="161">
        <v>1</v>
      </c>
      <c r="CC70" s="161">
        <v>1</v>
      </c>
      <c r="CD70" s="161">
        <v>1</v>
      </c>
      <c r="CE70" s="161">
        <v>1</v>
      </c>
      <c r="CF70" s="161">
        <v>1</v>
      </c>
      <c r="CG70" s="179">
        <v>1</v>
      </c>
    </row>
    <row r="71" spans="6:85" x14ac:dyDescent="0.25">
      <c r="I71" s="175">
        <v>0.8</v>
      </c>
      <c r="J71" s="190"/>
      <c r="K71" s="190"/>
      <c r="L71" s="190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>
        <v>1</v>
      </c>
      <c r="AK71" s="104">
        <v>1</v>
      </c>
      <c r="AL71" s="104">
        <v>1</v>
      </c>
      <c r="AM71" s="104">
        <v>1</v>
      </c>
      <c r="AN71" s="104">
        <v>1</v>
      </c>
      <c r="AO71" s="104">
        <v>1</v>
      </c>
      <c r="AP71" s="104">
        <v>1</v>
      </c>
      <c r="AQ71" s="104">
        <v>1</v>
      </c>
      <c r="AR71" s="104">
        <v>1</v>
      </c>
      <c r="AS71" s="104">
        <v>1</v>
      </c>
      <c r="AT71" s="105">
        <v>1</v>
      </c>
      <c r="AV71" s="175">
        <v>0.8</v>
      </c>
      <c r="AW71" s="190"/>
      <c r="AX71" s="190"/>
      <c r="AY71" s="190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>
        <v>1</v>
      </c>
      <c r="BX71" s="161">
        <v>1</v>
      </c>
      <c r="BY71" s="161">
        <v>1</v>
      </c>
      <c r="BZ71" s="178">
        <v>1</v>
      </c>
      <c r="CA71" s="117">
        <v>1</v>
      </c>
      <c r="CB71" s="161">
        <v>1</v>
      </c>
      <c r="CC71" s="161">
        <v>1</v>
      </c>
      <c r="CD71" s="161">
        <v>1</v>
      </c>
      <c r="CE71" s="161">
        <v>1</v>
      </c>
      <c r="CF71" s="161">
        <v>1</v>
      </c>
      <c r="CG71" s="179">
        <v>1</v>
      </c>
    </row>
    <row r="72" spans="6:85" x14ac:dyDescent="0.25">
      <c r="I72" s="175">
        <v>1</v>
      </c>
      <c r="J72" s="190"/>
      <c r="K72" s="190"/>
      <c r="L72" s="190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>
        <v>1</v>
      </c>
      <c r="AH72" s="104">
        <v>1</v>
      </c>
      <c r="AI72" s="104">
        <v>1</v>
      </c>
      <c r="AJ72" s="104">
        <v>1</v>
      </c>
      <c r="AK72" s="104">
        <v>1</v>
      </c>
      <c r="AL72" s="104">
        <v>1</v>
      </c>
      <c r="AM72" s="104">
        <v>1</v>
      </c>
      <c r="AN72" s="104">
        <v>1</v>
      </c>
      <c r="AO72" s="104">
        <v>1</v>
      </c>
      <c r="AP72" s="104">
        <v>1</v>
      </c>
      <c r="AQ72" s="104">
        <v>1</v>
      </c>
      <c r="AR72" s="104">
        <v>1</v>
      </c>
      <c r="AS72" s="104">
        <v>1</v>
      </c>
      <c r="AT72" s="105">
        <v>1</v>
      </c>
      <c r="AV72" s="175">
        <v>1</v>
      </c>
      <c r="AW72" s="190"/>
      <c r="AX72" s="190"/>
      <c r="AY72" s="190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1"/>
      <c r="BR72" s="161"/>
      <c r="BS72" s="161"/>
      <c r="BT72" s="161">
        <v>1</v>
      </c>
      <c r="BU72" s="161">
        <v>1</v>
      </c>
      <c r="BV72" s="161">
        <v>1</v>
      </c>
      <c r="BW72" s="161">
        <v>1</v>
      </c>
      <c r="BX72" s="161">
        <v>1</v>
      </c>
      <c r="BY72" s="161">
        <v>1</v>
      </c>
      <c r="BZ72" s="178">
        <v>1</v>
      </c>
      <c r="CA72" s="117">
        <v>1</v>
      </c>
      <c r="CB72" s="161">
        <v>1</v>
      </c>
      <c r="CC72" s="161">
        <v>1</v>
      </c>
      <c r="CD72" s="161">
        <v>1</v>
      </c>
      <c r="CE72" s="161">
        <v>1</v>
      </c>
      <c r="CF72" s="161">
        <v>1</v>
      </c>
      <c r="CG72" s="179">
        <v>1</v>
      </c>
    </row>
    <row r="73" spans="6:85" x14ac:dyDescent="0.25">
      <c r="I73" s="175">
        <v>1.2</v>
      </c>
      <c r="J73" s="190"/>
      <c r="K73" s="190"/>
      <c r="L73" s="190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>
        <v>1</v>
      </c>
      <c r="AF73" s="104">
        <v>1</v>
      </c>
      <c r="AG73" s="104">
        <v>1</v>
      </c>
      <c r="AH73" s="104">
        <v>1</v>
      </c>
      <c r="AI73" s="104">
        <v>1</v>
      </c>
      <c r="AJ73" s="104">
        <v>1</v>
      </c>
      <c r="AK73" s="104">
        <v>1</v>
      </c>
      <c r="AL73" s="104">
        <v>1</v>
      </c>
      <c r="AM73" s="104">
        <v>1</v>
      </c>
      <c r="AN73" s="104">
        <v>1</v>
      </c>
      <c r="AO73" s="104">
        <v>1</v>
      </c>
      <c r="AP73" s="104">
        <v>1</v>
      </c>
      <c r="AQ73" s="104">
        <v>1</v>
      </c>
      <c r="AR73" s="104">
        <v>1</v>
      </c>
      <c r="AS73" s="104">
        <v>1</v>
      </c>
      <c r="AT73" s="105">
        <v>2</v>
      </c>
      <c r="AV73" s="175">
        <v>1.2</v>
      </c>
      <c r="AW73" s="190"/>
      <c r="AX73" s="190"/>
      <c r="AY73" s="190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61"/>
      <c r="BL73" s="161"/>
      <c r="BM73" s="161"/>
      <c r="BN73" s="161"/>
      <c r="BO73" s="161"/>
      <c r="BP73" s="161"/>
      <c r="BQ73" s="161"/>
      <c r="BR73" s="161">
        <v>1</v>
      </c>
      <c r="BS73" s="161">
        <v>1</v>
      </c>
      <c r="BT73" s="161">
        <v>1</v>
      </c>
      <c r="BU73" s="161">
        <v>1</v>
      </c>
      <c r="BV73" s="161">
        <v>1</v>
      </c>
      <c r="BW73" s="161">
        <v>1</v>
      </c>
      <c r="BX73" s="161">
        <v>1</v>
      </c>
      <c r="BY73" s="161">
        <v>1</v>
      </c>
      <c r="BZ73" s="178">
        <v>1</v>
      </c>
      <c r="CA73" s="117">
        <v>1</v>
      </c>
      <c r="CB73" s="161">
        <v>1</v>
      </c>
      <c r="CC73" s="161">
        <v>1</v>
      </c>
      <c r="CD73" s="161">
        <v>1</v>
      </c>
      <c r="CE73" s="161">
        <v>1</v>
      </c>
      <c r="CF73" s="161">
        <v>1</v>
      </c>
      <c r="CG73" s="179">
        <v>2</v>
      </c>
    </row>
    <row r="74" spans="6:85" x14ac:dyDescent="0.25">
      <c r="I74" s="175">
        <v>1.4</v>
      </c>
      <c r="J74" s="166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04"/>
      <c r="AA74" s="104"/>
      <c r="AB74" s="104"/>
      <c r="AC74" s="104">
        <v>1</v>
      </c>
      <c r="AD74" s="104">
        <v>1</v>
      </c>
      <c r="AE74" s="104">
        <v>1</v>
      </c>
      <c r="AF74" s="104">
        <v>1</v>
      </c>
      <c r="AG74" s="104">
        <v>1</v>
      </c>
      <c r="AH74" s="104">
        <v>1</v>
      </c>
      <c r="AI74" s="104">
        <v>1</v>
      </c>
      <c r="AJ74" s="104">
        <v>1</v>
      </c>
      <c r="AK74" s="104">
        <v>1</v>
      </c>
      <c r="AL74" s="104">
        <v>1</v>
      </c>
      <c r="AM74" s="104">
        <v>1</v>
      </c>
      <c r="AN74" s="104">
        <v>1</v>
      </c>
      <c r="AO74" s="104">
        <v>1</v>
      </c>
      <c r="AP74" s="104">
        <v>1</v>
      </c>
      <c r="AQ74" s="104">
        <v>2</v>
      </c>
      <c r="AR74" s="104">
        <v>2</v>
      </c>
      <c r="AS74" s="104">
        <v>2</v>
      </c>
      <c r="AT74" s="105">
        <v>2</v>
      </c>
      <c r="AV74" s="175">
        <v>1.4</v>
      </c>
      <c r="AW74" s="166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61"/>
      <c r="BN74" s="161"/>
      <c r="BO74" s="161"/>
      <c r="BP74" s="161">
        <v>1</v>
      </c>
      <c r="BQ74" s="161">
        <v>1</v>
      </c>
      <c r="BR74" s="161">
        <v>1</v>
      </c>
      <c r="BS74" s="161">
        <v>1</v>
      </c>
      <c r="BT74" s="161">
        <v>1</v>
      </c>
      <c r="BU74" s="161">
        <v>1</v>
      </c>
      <c r="BV74" s="161">
        <v>1</v>
      </c>
      <c r="BW74" s="161">
        <v>1</v>
      </c>
      <c r="BX74" s="161">
        <v>1</v>
      </c>
      <c r="BY74" s="161">
        <v>1</v>
      </c>
      <c r="BZ74" s="178">
        <v>1</v>
      </c>
      <c r="CA74" s="117">
        <v>1</v>
      </c>
      <c r="CB74" s="161">
        <v>1</v>
      </c>
      <c r="CC74" s="161">
        <v>1</v>
      </c>
      <c r="CD74" s="161">
        <v>2</v>
      </c>
      <c r="CE74" s="161">
        <v>2</v>
      </c>
      <c r="CF74" s="161">
        <v>2</v>
      </c>
      <c r="CG74" s="179">
        <v>2</v>
      </c>
    </row>
    <row r="75" spans="6:85" x14ac:dyDescent="0.25">
      <c r="I75" s="175">
        <v>1.6</v>
      </c>
      <c r="J75" s="166"/>
      <c r="K75" s="166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04"/>
      <c r="AA75" s="104">
        <v>1</v>
      </c>
      <c r="AB75" s="104">
        <v>1</v>
      </c>
      <c r="AC75" s="104">
        <v>1</v>
      </c>
      <c r="AD75" s="104">
        <v>1</v>
      </c>
      <c r="AE75" s="104">
        <v>1</v>
      </c>
      <c r="AF75" s="104">
        <v>1</v>
      </c>
      <c r="AG75" s="104">
        <v>1</v>
      </c>
      <c r="AH75" s="104">
        <v>1</v>
      </c>
      <c r="AI75" s="104">
        <v>1</v>
      </c>
      <c r="AJ75" s="104">
        <v>1</v>
      </c>
      <c r="AK75" s="104">
        <v>1</v>
      </c>
      <c r="AL75" s="104">
        <v>1</v>
      </c>
      <c r="AM75" s="104">
        <v>1</v>
      </c>
      <c r="AN75" s="104">
        <v>2</v>
      </c>
      <c r="AO75" s="104">
        <v>2</v>
      </c>
      <c r="AP75" s="104">
        <v>2</v>
      </c>
      <c r="AQ75" s="104">
        <v>2</v>
      </c>
      <c r="AR75" s="104">
        <v>2</v>
      </c>
      <c r="AS75" s="104">
        <v>2</v>
      </c>
      <c r="AT75" s="105">
        <v>2</v>
      </c>
      <c r="AV75" s="175">
        <v>1.6</v>
      </c>
      <c r="AW75" s="166"/>
      <c r="AX75" s="166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61"/>
      <c r="BN75" s="161">
        <v>1</v>
      </c>
      <c r="BO75" s="161">
        <v>1</v>
      </c>
      <c r="BP75" s="161">
        <v>1</v>
      </c>
      <c r="BQ75" s="161">
        <v>1</v>
      </c>
      <c r="BR75" s="161">
        <v>1</v>
      </c>
      <c r="BS75" s="161">
        <v>1</v>
      </c>
      <c r="BT75" s="161">
        <v>1</v>
      </c>
      <c r="BU75" s="161">
        <v>1</v>
      </c>
      <c r="BV75" s="161">
        <v>1</v>
      </c>
      <c r="BW75" s="161">
        <v>1</v>
      </c>
      <c r="BX75" s="161">
        <v>1</v>
      </c>
      <c r="BY75" s="161">
        <v>1</v>
      </c>
      <c r="BZ75" s="178">
        <v>1</v>
      </c>
      <c r="CA75" s="117">
        <v>2</v>
      </c>
      <c r="CB75" s="161">
        <v>2</v>
      </c>
      <c r="CC75" s="161">
        <v>2</v>
      </c>
      <c r="CD75" s="161">
        <v>2</v>
      </c>
      <c r="CE75" s="161">
        <v>2</v>
      </c>
      <c r="CF75" s="161">
        <v>2</v>
      </c>
      <c r="CG75" s="179">
        <v>2</v>
      </c>
    </row>
    <row r="76" spans="6:85" x14ac:dyDescent="0.25">
      <c r="I76" s="175">
        <v>1.8</v>
      </c>
      <c r="J76" s="166"/>
      <c r="K76" s="166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04">
        <v>1</v>
      </c>
      <c r="AA76" s="104">
        <v>1</v>
      </c>
      <c r="AB76" s="104">
        <v>1</v>
      </c>
      <c r="AC76" s="104">
        <v>1</v>
      </c>
      <c r="AD76" s="104">
        <v>1</v>
      </c>
      <c r="AE76" s="104">
        <v>1</v>
      </c>
      <c r="AF76" s="104">
        <v>1</v>
      </c>
      <c r="AG76" s="104">
        <v>1</v>
      </c>
      <c r="AH76" s="104">
        <v>1</v>
      </c>
      <c r="AI76" s="104">
        <v>1</v>
      </c>
      <c r="AJ76" s="104">
        <v>1</v>
      </c>
      <c r="AK76" s="104">
        <v>1</v>
      </c>
      <c r="AL76" s="104">
        <v>2</v>
      </c>
      <c r="AM76" s="104">
        <v>2</v>
      </c>
      <c r="AN76" s="104">
        <v>2</v>
      </c>
      <c r="AO76" s="104">
        <v>2</v>
      </c>
      <c r="AP76" s="104">
        <v>2</v>
      </c>
      <c r="AQ76" s="104">
        <v>2</v>
      </c>
      <c r="AR76" s="104">
        <v>2</v>
      </c>
      <c r="AS76" s="104">
        <v>2</v>
      </c>
      <c r="AT76" s="105">
        <v>2</v>
      </c>
      <c r="AV76" s="175">
        <v>1.8</v>
      </c>
      <c r="AW76" s="166"/>
      <c r="AX76" s="166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61">
        <v>1</v>
      </c>
      <c r="BN76" s="161">
        <v>1</v>
      </c>
      <c r="BO76" s="161">
        <v>1</v>
      </c>
      <c r="BP76" s="161">
        <v>1</v>
      </c>
      <c r="BQ76" s="161">
        <v>1</v>
      </c>
      <c r="BR76" s="161">
        <v>1</v>
      </c>
      <c r="BS76" s="161">
        <v>1</v>
      </c>
      <c r="BT76" s="161">
        <v>1</v>
      </c>
      <c r="BU76" s="161">
        <v>1</v>
      </c>
      <c r="BV76" s="161">
        <v>1</v>
      </c>
      <c r="BW76" s="161">
        <v>1</v>
      </c>
      <c r="BX76" s="161">
        <v>1</v>
      </c>
      <c r="BY76" s="161">
        <v>2</v>
      </c>
      <c r="BZ76" s="178">
        <v>2</v>
      </c>
      <c r="CA76" s="117">
        <v>2</v>
      </c>
      <c r="CB76" s="161">
        <v>2</v>
      </c>
      <c r="CC76" s="161">
        <v>2</v>
      </c>
      <c r="CD76" s="161">
        <v>2</v>
      </c>
      <c r="CE76" s="161">
        <v>2</v>
      </c>
      <c r="CF76" s="161">
        <v>2</v>
      </c>
      <c r="CG76" s="179">
        <v>2</v>
      </c>
    </row>
    <row r="77" spans="6:85" x14ac:dyDescent="0.25">
      <c r="I77" s="175">
        <v>2</v>
      </c>
      <c r="J77" s="166"/>
      <c r="K77" s="166"/>
      <c r="L77" s="166"/>
      <c r="M77" s="112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>
        <v>1</v>
      </c>
      <c r="Y77" s="104">
        <v>1</v>
      </c>
      <c r="Z77" s="104">
        <v>1</v>
      </c>
      <c r="AA77" s="104">
        <v>1</v>
      </c>
      <c r="AB77" s="104">
        <v>1</v>
      </c>
      <c r="AC77" s="104">
        <v>1</v>
      </c>
      <c r="AD77" s="104">
        <v>1</v>
      </c>
      <c r="AE77" s="104">
        <v>1</v>
      </c>
      <c r="AF77" s="104">
        <v>1</v>
      </c>
      <c r="AG77" s="104">
        <v>1</v>
      </c>
      <c r="AH77" s="104">
        <v>1</v>
      </c>
      <c r="AI77" s="104">
        <v>1</v>
      </c>
      <c r="AJ77" s="104">
        <v>2</v>
      </c>
      <c r="AK77" s="104">
        <v>2</v>
      </c>
      <c r="AL77" s="104">
        <v>2</v>
      </c>
      <c r="AM77" s="104">
        <v>2</v>
      </c>
      <c r="AN77" s="104">
        <v>2</v>
      </c>
      <c r="AO77" s="104">
        <v>2</v>
      </c>
      <c r="AP77" s="104">
        <v>2</v>
      </c>
      <c r="AQ77" s="104">
        <v>2</v>
      </c>
      <c r="AR77" s="104">
        <v>2</v>
      </c>
      <c r="AS77" s="104">
        <v>2</v>
      </c>
      <c r="AT77" s="105">
        <v>2</v>
      </c>
      <c r="AV77" s="175">
        <v>2</v>
      </c>
      <c r="AW77" s="166"/>
      <c r="AX77" s="166"/>
      <c r="AY77" s="166"/>
      <c r="AZ77" s="112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>
        <v>1</v>
      </c>
      <c r="BL77" s="104">
        <v>1</v>
      </c>
      <c r="BM77" s="161">
        <v>1</v>
      </c>
      <c r="BN77" s="161">
        <v>1</v>
      </c>
      <c r="BO77" s="161">
        <v>1</v>
      </c>
      <c r="BP77" s="161">
        <v>1</v>
      </c>
      <c r="BQ77" s="161">
        <v>1</v>
      </c>
      <c r="BR77" s="161">
        <v>1</v>
      </c>
      <c r="BS77" s="161">
        <v>1</v>
      </c>
      <c r="BT77" s="161">
        <v>1</v>
      </c>
      <c r="BU77" s="161">
        <v>1</v>
      </c>
      <c r="BV77" s="161">
        <v>1</v>
      </c>
      <c r="BW77" s="161">
        <v>2</v>
      </c>
      <c r="BX77" s="161">
        <v>2</v>
      </c>
      <c r="BY77" s="161">
        <v>2</v>
      </c>
      <c r="BZ77" s="178">
        <v>2</v>
      </c>
      <c r="CA77" s="117">
        <v>2</v>
      </c>
      <c r="CB77" s="161">
        <v>2</v>
      </c>
      <c r="CC77" s="161">
        <v>2</v>
      </c>
      <c r="CD77" s="161">
        <v>2</v>
      </c>
      <c r="CE77" s="161">
        <v>2</v>
      </c>
      <c r="CF77" s="161">
        <v>2</v>
      </c>
      <c r="CG77" s="179">
        <v>2</v>
      </c>
    </row>
    <row r="78" spans="6:85" x14ac:dyDescent="0.25">
      <c r="I78" s="175">
        <v>2.2000000000000002</v>
      </c>
      <c r="J78" s="166"/>
      <c r="K78" s="166"/>
      <c r="L78" s="166"/>
      <c r="M78" s="166"/>
      <c r="N78" s="104"/>
      <c r="O78" s="104"/>
      <c r="P78" s="104"/>
      <c r="Q78" s="104"/>
      <c r="R78" s="104"/>
      <c r="S78" s="104"/>
      <c r="T78" s="104"/>
      <c r="U78" s="104"/>
      <c r="V78" s="104"/>
      <c r="W78" s="104">
        <v>1</v>
      </c>
      <c r="X78" s="104">
        <v>1</v>
      </c>
      <c r="Y78" s="104">
        <v>1</v>
      </c>
      <c r="Z78" s="104">
        <v>1</v>
      </c>
      <c r="AA78" s="104">
        <v>1</v>
      </c>
      <c r="AB78" s="104">
        <v>1</v>
      </c>
      <c r="AC78" s="104">
        <v>1</v>
      </c>
      <c r="AD78" s="104">
        <v>1</v>
      </c>
      <c r="AE78" s="104">
        <v>1</v>
      </c>
      <c r="AF78" s="104">
        <v>1</v>
      </c>
      <c r="AG78" s="104">
        <v>1</v>
      </c>
      <c r="AH78" s="104">
        <v>2</v>
      </c>
      <c r="AI78" s="104">
        <v>2</v>
      </c>
      <c r="AJ78" s="104">
        <v>2</v>
      </c>
      <c r="AK78" s="104">
        <v>2</v>
      </c>
      <c r="AL78" s="104">
        <v>2</v>
      </c>
      <c r="AM78" s="104">
        <v>2</v>
      </c>
      <c r="AN78" s="104">
        <v>2</v>
      </c>
      <c r="AO78" s="104">
        <v>2</v>
      </c>
      <c r="AP78" s="104">
        <v>2</v>
      </c>
      <c r="AQ78" s="104">
        <v>2</v>
      </c>
      <c r="AR78" s="104">
        <v>2</v>
      </c>
      <c r="AS78" s="104">
        <v>2</v>
      </c>
      <c r="AT78" s="105">
        <v>2</v>
      </c>
      <c r="AV78" s="175">
        <v>2.2000000000000002</v>
      </c>
      <c r="AW78" s="166"/>
      <c r="AX78" s="166"/>
      <c r="AY78" s="166"/>
      <c r="AZ78" s="166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>
        <v>1</v>
      </c>
      <c r="BK78" s="104">
        <v>1</v>
      </c>
      <c r="BL78" s="104">
        <v>1</v>
      </c>
      <c r="BM78" s="161">
        <v>1</v>
      </c>
      <c r="BN78" s="161">
        <v>1</v>
      </c>
      <c r="BO78" s="161">
        <v>1</v>
      </c>
      <c r="BP78" s="161">
        <v>1</v>
      </c>
      <c r="BQ78" s="161">
        <v>1</v>
      </c>
      <c r="BR78" s="161">
        <v>1</v>
      </c>
      <c r="BS78" s="161">
        <v>1</v>
      </c>
      <c r="BT78" s="161">
        <v>1</v>
      </c>
      <c r="BU78" s="161">
        <v>2</v>
      </c>
      <c r="BV78" s="161">
        <v>2</v>
      </c>
      <c r="BW78" s="161">
        <v>2</v>
      </c>
      <c r="BX78" s="161">
        <v>2</v>
      </c>
      <c r="BY78" s="161">
        <v>2</v>
      </c>
      <c r="BZ78" s="178">
        <v>2</v>
      </c>
      <c r="CA78" s="117">
        <v>2</v>
      </c>
      <c r="CB78" s="161">
        <v>2</v>
      </c>
      <c r="CC78" s="161">
        <v>2</v>
      </c>
      <c r="CD78" s="161">
        <v>2</v>
      </c>
      <c r="CE78" s="161">
        <v>2</v>
      </c>
      <c r="CF78" s="161">
        <v>2</v>
      </c>
      <c r="CG78" s="179">
        <v>2</v>
      </c>
    </row>
    <row r="79" spans="6:85" x14ac:dyDescent="0.25">
      <c r="I79" s="175">
        <v>2.4</v>
      </c>
      <c r="J79" s="166"/>
      <c r="K79" s="166"/>
      <c r="L79" s="166"/>
      <c r="M79" s="166"/>
      <c r="N79" s="104"/>
      <c r="O79" s="104"/>
      <c r="P79" s="104"/>
      <c r="Q79" s="104"/>
      <c r="R79" s="104"/>
      <c r="S79" s="104"/>
      <c r="T79" s="104"/>
      <c r="U79" s="104"/>
      <c r="V79" s="104">
        <v>1</v>
      </c>
      <c r="W79" s="104">
        <v>1</v>
      </c>
      <c r="X79" s="104">
        <v>1</v>
      </c>
      <c r="Y79" s="104">
        <v>1</v>
      </c>
      <c r="Z79" s="104">
        <v>1</v>
      </c>
      <c r="AA79" s="104">
        <v>1</v>
      </c>
      <c r="AB79" s="104">
        <v>1</v>
      </c>
      <c r="AC79" s="104">
        <v>1</v>
      </c>
      <c r="AD79" s="104">
        <v>1</v>
      </c>
      <c r="AE79" s="104">
        <v>1</v>
      </c>
      <c r="AF79" s="104">
        <v>1</v>
      </c>
      <c r="AG79" s="104">
        <v>2</v>
      </c>
      <c r="AH79" s="104">
        <v>2</v>
      </c>
      <c r="AI79" s="104">
        <v>2</v>
      </c>
      <c r="AJ79" s="104">
        <v>2</v>
      </c>
      <c r="AK79" s="104">
        <v>2</v>
      </c>
      <c r="AL79" s="104">
        <v>2</v>
      </c>
      <c r="AM79" s="104">
        <v>2</v>
      </c>
      <c r="AN79" s="104">
        <v>2</v>
      </c>
      <c r="AO79" s="104">
        <v>2</v>
      </c>
      <c r="AP79" s="104">
        <v>2</v>
      </c>
      <c r="AQ79" s="104">
        <v>2</v>
      </c>
      <c r="AR79" s="104">
        <v>2</v>
      </c>
      <c r="AS79" s="104">
        <v>2</v>
      </c>
      <c r="AT79" s="105">
        <v>2</v>
      </c>
      <c r="AV79" s="175">
        <v>2.4</v>
      </c>
      <c r="AW79" s="166"/>
      <c r="AX79" s="166"/>
      <c r="AY79" s="166"/>
      <c r="AZ79" s="166"/>
      <c r="BA79" s="104"/>
      <c r="BB79" s="104"/>
      <c r="BC79" s="104"/>
      <c r="BD79" s="104"/>
      <c r="BE79" s="104"/>
      <c r="BF79" s="104"/>
      <c r="BG79" s="104"/>
      <c r="BH79" s="104"/>
      <c r="BI79" s="104">
        <v>1</v>
      </c>
      <c r="BJ79" s="104">
        <v>1</v>
      </c>
      <c r="BK79" s="104">
        <v>1</v>
      </c>
      <c r="BL79" s="104">
        <v>1</v>
      </c>
      <c r="BM79" s="161">
        <v>1</v>
      </c>
      <c r="BN79" s="161">
        <v>1</v>
      </c>
      <c r="BO79" s="161">
        <v>1</v>
      </c>
      <c r="BP79" s="161">
        <v>1</v>
      </c>
      <c r="BQ79" s="161">
        <v>1</v>
      </c>
      <c r="BR79" s="161">
        <v>1</v>
      </c>
      <c r="BS79" s="161">
        <v>1</v>
      </c>
      <c r="BT79" s="161">
        <v>2</v>
      </c>
      <c r="BU79" s="161">
        <v>2</v>
      </c>
      <c r="BV79" s="161">
        <v>2</v>
      </c>
      <c r="BW79" s="161">
        <v>2</v>
      </c>
      <c r="BX79" s="161">
        <v>2</v>
      </c>
      <c r="BY79" s="161">
        <v>2</v>
      </c>
      <c r="BZ79" s="178">
        <v>2</v>
      </c>
      <c r="CA79" s="117">
        <v>2</v>
      </c>
      <c r="CB79" s="161">
        <v>2</v>
      </c>
      <c r="CC79" s="161">
        <v>2</v>
      </c>
      <c r="CD79" s="161">
        <v>2</v>
      </c>
      <c r="CE79" s="161">
        <v>2</v>
      </c>
      <c r="CF79" s="161">
        <v>2</v>
      </c>
      <c r="CG79" s="179">
        <v>2</v>
      </c>
    </row>
    <row r="80" spans="6:85" x14ac:dyDescent="0.25">
      <c r="I80" s="175">
        <v>2.6</v>
      </c>
      <c r="J80" s="166"/>
      <c r="K80" s="166"/>
      <c r="L80" s="166"/>
      <c r="M80" s="166"/>
      <c r="N80" s="107"/>
      <c r="O80" s="104"/>
      <c r="P80" s="104"/>
      <c r="Q80" s="104"/>
      <c r="R80" s="104"/>
      <c r="S80" s="104"/>
      <c r="T80" s="104"/>
      <c r="U80" s="104"/>
      <c r="V80" s="104">
        <v>1</v>
      </c>
      <c r="W80" s="104">
        <v>1</v>
      </c>
      <c r="X80" s="104">
        <v>1</v>
      </c>
      <c r="Y80" s="104">
        <v>1</v>
      </c>
      <c r="Z80" s="104">
        <v>1</v>
      </c>
      <c r="AA80" s="104">
        <v>1</v>
      </c>
      <c r="AB80" s="104">
        <v>1</v>
      </c>
      <c r="AC80" s="104">
        <v>1</v>
      </c>
      <c r="AD80" s="104">
        <v>1</v>
      </c>
      <c r="AE80" s="104">
        <v>2</v>
      </c>
      <c r="AF80" s="104">
        <v>2</v>
      </c>
      <c r="AG80" s="104">
        <v>2</v>
      </c>
      <c r="AH80" s="104">
        <v>2</v>
      </c>
      <c r="AI80" s="104">
        <v>2</v>
      </c>
      <c r="AJ80" s="104">
        <v>2</v>
      </c>
      <c r="AK80" s="104">
        <v>2</v>
      </c>
      <c r="AL80" s="104">
        <v>2</v>
      </c>
      <c r="AM80" s="104">
        <v>2</v>
      </c>
      <c r="AN80" s="104">
        <v>2</v>
      </c>
      <c r="AO80" s="104">
        <v>2</v>
      </c>
      <c r="AP80" s="104">
        <v>2</v>
      </c>
      <c r="AQ80" s="104">
        <v>2</v>
      </c>
      <c r="AR80" s="104">
        <v>2</v>
      </c>
      <c r="AS80" s="104">
        <v>2</v>
      </c>
      <c r="AT80" s="105">
        <v>2</v>
      </c>
      <c r="AV80" s="175">
        <v>2.6</v>
      </c>
      <c r="AW80" s="166"/>
      <c r="AX80" s="166"/>
      <c r="AY80" s="166"/>
      <c r="AZ80" s="166"/>
      <c r="BA80" s="107"/>
      <c r="BB80" s="104"/>
      <c r="BC80" s="104"/>
      <c r="BD80" s="104"/>
      <c r="BE80" s="104"/>
      <c r="BF80" s="104"/>
      <c r="BG80" s="104"/>
      <c r="BH80" s="104"/>
      <c r="BI80" s="104">
        <v>1</v>
      </c>
      <c r="BJ80" s="104">
        <v>1</v>
      </c>
      <c r="BK80" s="104">
        <v>1</v>
      </c>
      <c r="BL80" s="104">
        <v>1</v>
      </c>
      <c r="BM80" s="161">
        <v>1</v>
      </c>
      <c r="BN80" s="161">
        <v>1</v>
      </c>
      <c r="BO80" s="161">
        <v>1</v>
      </c>
      <c r="BP80" s="161">
        <v>1</v>
      </c>
      <c r="BQ80" s="161">
        <v>1</v>
      </c>
      <c r="BR80" s="161">
        <v>2</v>
      </c>
      <c r="BS80" s="161">
        <v>2</v>
      </c>
      <c r="BT80" s="161">
        <v>2</v>
      </c>
      <c r="BU80" s="161">
        <v>2</v>
      </c>
      <c r="BV80" s="161">
        <v>2</v>
      </c>
      <c r="BW80" s="161">
        <v>2</v>
      </c>
      <c r="BX80" s="161">
        <v>2</v>
      </c>
      <c r="BY80" s="161">
        <v>2</v>
      </c>
      <c r="BZ80" s="178">
        <v>2</v>
      </c>
      <c r="CA80" s="117">
        <v>2</v>
      </c>
      <c r="CB80" s="161">
        <v>2</v>
      </c>
      <c r="CC80" s="161">
        <v>2</v>
      </c>
      <c r="CD80" s="161">
        <v>2</v>
      </c>
      <c r="CE80" s="161">
        <v>2</v>
      </c>
      <c r="CF80" s="161">
        <v>2</v>
      </c>
      <c r="CG80" s="179">
        <v>2</v>
      </c>
    </row>
    <row r="81" spans="9:85" x14ac:dyDescent="0.25">
      <c r="I81" s="175">
        <v>2.8</v>
      </c>
      <c r="J81" s="166"/>
      <c r="K81" s="166"/>
      <c r="L81" s="166"/>
      <c r="M81" s="166"/>
      <c r="N81" s="107"/>
      <c r="O81" s="107"/>
      <c r="P81" s="104"/>
      <c r="Q81" s="104"/>
      <c r="R81" s="104"/>
      <c r="S81" s="104"/>
      <c r="T81" s="104"/>
      <c r="U81" s="104">
        <v>1</v>
      </c>
      <c r="V81" s="104">
        <v>1</v>
      </c>
      <c r="W81" s="104">
        <v>1</v>
      </c>
      <c r="X81" s="104">
        <v>1</v>
      </c>
      <c r="Y81" s="104">
        <v>1</v>
      </c>
      <c r="Z81" s="104">
        <v>1</v>
      </c>
      <c r="AA81" s="104">
        <v>1</v>
      </c>
      <c r="AB81" s="104">
        <v>1</v>
      </c>
      <c r="AC81" s="104">
        <v>1</v>
      </c>
      <c r="AD81" s="104">
        <v>2</v>
      </c>
      <c r="AE81" s="104">
        <v>2</v>
      </c>
      <c r="AF81" s="104">
        <v>2</v>
      </c>
      <c r="AG81" s="104">
        <v>2</v>
      </c>
      <c r="AH81" s="104">
        <v>2</v>
      </c>
      <c r="AI81" s="104">
        <v>2</v>
      </c>
      <c r="AJ81" s="104">
        <v>2</v>
      </c>
      <c r="AK81" s="104">
        <v>2</v>
      </c>
      <c r="AL81" s="104">
        <v>2</v>
      </c>
      <c r="AM81" s="104">
        <v>2</v>
      </c>
      <c r="AN81" s="104">
        <v>2</v>
      </c>
      <c r="AO81" s="104">
        <v>2</v>
      </c>
      <c r="AP81" s="104">
        <v>2</v>
      </c>
      <c r="AQ81" s="104">
        <v>2</v>
      </c>
      <c r="AR81" s="104">
        <v>2</v>
      </c>
      <c r="AS81" s="104">
        <v>2</v>
      </c>
      <c r="AT81" s="105">
        <v>2</v>
      </c>
      <c r="AV81" s="175">
        <v>2.8</v>
      </c>
      <c r="AW81" s="166"/>
      <c r="AX81" s="166"/>
      <c r="AY81" s="166"/>
      <c r="AZ81" s="166"/>
      <c r="BA81" s="107"/>
      <c r="BB81" s="107"/>
      <c r="BC81" s="104"/>
      <c r="BD81" s="104"/>
      <c r="BE81" s="104"/>
      <c r="BF81" s="104"/>
      <c r="BG81" s="104"/>
      <c r="BH81" s="104">
        <v>1</v>
      </c>
      <c r="BI81" s="104">
        <v>1</v>
      </c>
      <c r="BJ81" s="104">
        <v>1</v>
      </c>
      <c r="BK81" s="104">
        <v>1</v>
      </c>
      <c r="BL81" s="104">
        <v>1</v>
      </c>
      <c r="BM81" s="161">
        <v>1</v>
      </c>
      <c r="BN81" s="161">
        <v>1</v>
      </c>
      <c r="BO81" s="161">
        <v>1</v>
      </c>
      <c r="BP81" s="161">
        <v>1</v>
      </c>
      <c r="BQ81" s="161">
        <v>2</v>
      </c>
      <c r="BR81" s="161">
        <v>2</v>
      </c>
      <c r="BS81" s="161">
        <v>2</v>
      </c>
      <c r="BT81" s="161">
        <v>2</v>
      </c>
      <c r="BU81" s="161">
        <v>2</v>
      </c>
      <c r="BV81" s="161">
        <v>2</v>
      </c>
      <c r="BW81" s="161">
        <v>2</v>
      </c>
      <c r="BX81" s="161">
        <v>2</v>
      </c>
      <c r="BY81" s="161">
        <v>2</v>
      </c>
      <c r="BZ81" s="178">
        <v>2</v>
      </c>
      <c r="CA81" s="117">
        <v>2</v>
      </c>
      <c r="CB81" s="161">
        <v>2</v>
      </c>
      <c r="CC81" s="161">
        <v>2</v>
      </c>
      <c r="CD81" s="161">
        <v>2</v>
      </c>
      <c r="CE81" s="161">
        <v>2</v>
      </c>
      <c r="CF81" s="161">
        <v>2</v>
      </c>
      <c r="CG81" s="179">
        <v>2</v>
      </c>
    </row>
    <row r="82" spans="9:85" ht="15.75" thickBot="1" x14ac:dyDescent="0.3">
      <c r="I82" s="175">
        <v>3</v>
      </c>
      <c r="J82" s="166"/>
      <c r="K82" s="166"/>
      <c r="L82" s="166"/>
      <c r="M82" s="166"/>
      <c r="N82" s="107"/>
      <c r="O82" s="107"/>
      <c r="P82" s="104"/>
      <c r="Q82" s="104"/>
      <c r="R82" s="104"/>
      <c r="S82" s="104"/>
      <c r="T82" s="104">
        <v>1</v>
      </c>
      <c r="U82" s="104">
        <v>1</v>
      </c>
      <c r="V82" s="104">
        <v>1</v>
      </c>
      <c r="W82" s="104">
        <v>1</v>
      </c>
      <c r="X82" s="104">
        <v>1</v>
      </c>
      <c r="Y82" s="104">
        <v>1</v>
      </c>
      <c r="Z82" s="104">
        <v>1</v>
      </c>
      <c r="AA82" s="104">
        <v>1</v>
      </c>
      <c r="AB82" s="104">
        <v>1</v>
      </c>
      <c r="AC82" s="104">
        <v>2</v>
      </c>
      <c r="AD82" s="104">
        <v>2</v>
      </c>
      <c r="AE82" s="104">
        <v>2</v>
      </c>
      <c r="AF82" s="104">
        <v>2</v>
      </c>
      <c r="AG82" s="104">
        <v>2</v>
      </c>
      <c r="AH82" s="104">
        <v>2</v>
      </c>
      <c r="AI82" s="104">
        <v>2</v>
      </c>
      <c r="AJ82" s="104">
        <v>2</v>
      </c>
      <c r="AK82" s="104">
        <v>2</v>
      </c>
      <c r="AL82" s="104">
        <v>2</v>
      </c>
      <c r="AM82" s="104">
        <v>2</v>
      </c>
      <c r="AN82" s="104">
        <v>2</v>
      </c>
      <c r="AO82" s="104">
        <v>2</v>
      </c>
      <c r="AP82" s="104">
        <v>2</v>
      </c>
      <c r="AQ82" s="104">
        <v>2</v>
      </c>
      <c r="AR82" s="104">
        <v>2</v>
      </c>
      <c r="AS82" s="104">
        <v>2</v>
      </c>
      <c r="AT82" s="105">
        <v>2</v>
      </c>
      <c r="AV82" s="175">
        <v>3</v>
      </c>
      <c r="AW82" s="166"/>
      <c r="AX82" s="166"/>
      <c r="AY82" s="166"/>
      <c r="AZ82" s="166"/>
      <c r="BA82" s="107"/>
      <c r="BB82" s="107"/>
      <c r="BC82" s="104"/>
      <c r="BD82" s="104"/>
      <c r="BE82" s="104"/>
      <c r="BF82" s="104"/>
      <c r="BG82" s="104">
        <v>1</v>
      </c>
      <c r="BH82" s="104">
        <v>1</v>
      </c>
      <c r="BI82" s="104">
        <v>1</v>
      </c>
      <c r="BJ82" s="104">
        <v>1</v>
      </c>
      <c r="BK82" s="104">
        <v>1</v>
      </c>
      <c r="BL82" s="104">
        <v>1</v>
      </c>
      <c r="BM82" s="161">
        <v>1</v>
      </c>
      <c r="BN82" s="161">
        <v>1</v>
      </c>
      <c r="BO82" s="161">
        <v>1</v>
      </c>
      <c r="BP82" s="161">
        <v>2</v>
      </c>
      <c r="BQ82" s="161">
        <v>2</v>
      </c>
      <c r="BR82" s="161">
        <v>2</v>
      </c>
      <c r="BS82" s="161">
        <v>2</v>
      </c>
      <c r="BT82" s="161">
        <v>2</v>
      </c>
      <c r="BU82" s="161">
        <v>2</v>
      </c>
      <c r="BV82" s="161">
        <v>2</v>
      </c>
      <c r="BW82" s="161">
        <v>2</v>
      </c>
      <c r="BX82" s="161">
        <v>2</v>
      </c>
      <c r="BY82" s="161">
        <v>2</v>
      </c>
      <c r="BZ82" s="178">
        <v>2</v>
      </c>
      <c r="CA82" s="117">
        <v>2</v>
      </c>
      <c r="CB82" s="161">
        <v>2</v>
      </c>
      <c r="CC82" s="161">
        <v>2</v>
      </c>
      <c r="CD82" s="161">
        <v>2</v>
      </c>
      <c r="CE82" s="161">
        <v>2</v>
      </c>
      <c r="CF82" s="161">
        <v>2</v>
      </c>
      <c r="CG82" s="179">
        <v>2</v>
      </c>
    </row>
    <row r="83" spans="9:85" x14ac:dyDescent="0.25">
      <c r="I83" s="175">
        <v>3.2</v>
      </c>
      <c r="J83" s="166"/>
      <c r="K83" s="166"/>
      <c r="L83" s="166"/>
      <c r="M83" s="166"/>
      <c r="N83" s="107"/>
      <c r="O83" s="107"/>
      <c r="P83" s="107"/>
      <c r="Q83" s="104"/>
      <c r="R83" s="104"/>
      <c r="S83" s="104"/>
      <c r="T83" s="104">
        <v>1</v>
      </c>
      <c r="U83" s="104">
        <v>1</v>
      </c>
      <c r="V83" s="104">
        <v>1</v>
      </c>
      <c r="W83" s="104">
        <v>1</v>
      </c>
      <c r="X83" s="104">
        <v>1</v>
      </c>
      <c r="Y83" s="104">
        <v>1</v>
      </c>
      <c r="Z83" s="104">
        <v>1</v>
      </c>
      <c r="AA83" s="104">
        <v>1</v>
      </c>
      <c r="AB83" s="104">
        <v>2</v>
      </c>
      <c r="AC83" s="104">
        <v>2</v>
      </c>
      <c r="AD83" s="104">
        <v>2</v>
      </c>
      <c r="AE83" s="104">
        <v>2</v>
      </c>
      <c r="AF83" s="104">
        <v>2</v>
      </c>
      <c r="AG83" s="104">
        <v>2</v>
      </c>
      <c r="AH83" s="104">
        <v>2</v>
      </c>
      <c r="AI83" s="104">
        <v>2</v>
      </c>
      <c r="AJ83" s="104">
        <v>2</v>
      </c>
      <c r="AK83" s="307"/>
      <c r="AL83" s="308"/>
      <c r="AM83" s="308"/>
      <c r="AN83" s="309"/>
      <c r="AO83" s="309"/>
      <c r="AP83" s="309"/>
      <c r="AQ83" s="309"/>
      <c r="AR83" s="309"/>
      <c r="AS83" s="309"/>
      <c r="AT83" s="310"/>
      <c r="AV83" s="175">
        <v>3.2</v>
      </c>
      <c r="AW83" s="166"/>
      <c r="AX83" s="166"/>
      <c r="AY83" s="166"/>
      <c r="AZ83" s="166"/>
      <c r="BA83" s="107"/>
      <c r="BB83" s="107"/>
      <c r="BC83" s="107"/>
      <c r="BD83" s="104"/>
      <c r="BE83" s="104"/>
      <c r="BF83" s="104"/>
      <c r="BG83" s="104">
        <v>1</v>
      </c>
      <c r="BH83" s="104">
        <v>1</v>
      </c>
      <c r="BI83" s="104">
        <v>1</v>
      </c>
      <c r="BJ83" s="104">
        <v>1</v>
      </c>
      <c r="BK83" s="104">
        <v>1</v>
      </c>
      <c r="BL83" s="104">
        <v>1</v>
      </c>
      <c r="BM83" s="161">
        <v>1</v>
      </c>
      <c r="BN83" s="161">
        <v>1</v>
      </c>
      <c r="BO83" s="161">
        <v>2</v>
      </c>
      <c r="BP83" s="161">
        <v>2</v>
      </c>
      <c r="BQ83" s="161">
        <v>2</v>
      </c>
      <c r="BR83" s="161">
        <v>2</v>
      </c>
      <c r="BS83" s="161">
        <v>2</v>
      </c>
      <c r="BT83" s="161">
        <v>2</v>
      </c>
      <c r="BU83" s="161">
        <v>2</v>
      </c>
      <c r="BV83" s="161">
        <v>2</v>
      </c>
      <c r="BW83" s="161">
        <v>2</v>
      </c>
      <c r="BX83" s="161">
        <v>2</v>
      </c>
      <c r="BY83" s="161">
        <v>2</v>
      </c>
      <c r="BZ83" s="178">
        <v>2</v>
      </c>
      <c r="CA83" s="117">
        <v>2</v>
      </c>
      <c r="CB83" s="161">
        <v>2</v>
      </c>
      <c r="CC83" s="161">
        <v>2</v>
      </c>
      <c r="CD83" s="161">
        <v>2</v>
      </c>
      <c r="CE83" s="161">
        <v>2</v>
      </c>
      <c r="CF83" s="161">
        <v>2</v>
      </c>
      <c r="CG83" s="179">
        <v>2</v>
      </c>
    </row>
    <row r="84" spans="9:85" x14ac:dyDescent="0.25">
      <c r="I84" s="175">
        <v>3.4</v>
      </c>
      <c r="J84" s="166"/>
      <c r="K84" s="166"/>
      <c r="L84" s="166"/>
      <c r="M84" s="166"/>
      <c r="N84" s="107"/>
      <c r="O84" s="107"/>
      <c r="P84" s="107"/>
      <c r="Q84" s="107"/>
      <c r="R84" s="104"/>
      <c r="S84" s="104">
        <v>1</v>
      </c>
      <c r="T84" s="104">
        <v>1</v>
      </c>
      <c r="U84" s="104">
        <v>1</v>
      </c>
      <c r="V84" s="104">
        <v>1</v>
      </c>
      <c r="W84" s="104">
        <v>1</v>
      </c>
      <c r="X84" s="104">
        <v>1</v>
      </c>
      <c r="Y84" s="104">
        <v>1</v>
      </c>
      <c r="Z84" s="104">
        <v>1</v>
      </c>
      <c r="AA84" s="104">
        <v>2</v>
      </c>
      <c r="AB84" s="104">
        <v>2</v>
      </c>
      <c r="AC84" s="104">
        <v>2</v>
      </c>
      <c r="AD84" s="104">
        <v>2</v>
      </c>
      <c r="AE84" s="104">
        <v>2</v>
      </c>
      <c r="AF84" s="104">
        <v>2</v>
      </c>
      <c r="AG84" s="104">
        <v>2</v>
      </c>
      <c r="AH84" s="104">
        <v>2</v>
      </c>
      <c r="AI84" s="104">
        <v>2</v>
      </c>
      <c r="AJ84" s="104">
        <v>2</v>
      </c>
      <c r="AK84" s="311"/>
      <c r="AL84" s="299"/>
      <c r="AM84" s="299"/>
      <c r="AN84" s="300"/>
      <c r="AO84" s="300"/>
      <c r="AP84" s="300"/>
      <c r="AQ84" s="300"/>
      <c r="AR84" s="300"/>
      <c r="AS84" s="300"/>
      <c r="AT84" s="301"/>
      <c r="AV84" s="175">
        <v>3.4</v>
      </c>
      <c r="AW84" s="166"/>
      <c r="AX84" s="166"/>
      <c r="AY84" s="166"/>
      <c r="AZ84" s="166"/>
      <c r="BA84" s="107"/>
      <c r="BB84" s="107"/>
      <c r="BC84" s="107"/>
      <c r="BD84" s="107"/>
      <c r="BE84" s="104"/>
      <c r="BF84" s="104">
        <v>1</v>
      </c>
      <c r="BG84" s="104">
        <v>1</v>
      </c>
      <c r="BH84" s="104">
        <v>1</v>
      </c>
      <c r="BI84" s="104">
        <v>1</v>
      </c>
      <c r="BJ84" s="104">
        <v>1</v>
      </c>
      <c r="BK84" s="104">
        <v>1</v>
      </c>
      <c r="BL84" s="104">
        <v>1</v>
      </c>
      <c r="BM84" s="161">
        <v>1</v>
      </c>
      <c r="BN84" s="161">
        <v>2</v>
      </c>
      <c r="BO84" s="161">
        <v>2</v>
      </c>
      <c r="BP84" s="161">
        <v>2</v>
      </c>
      <c r="BQ84" s="161">
        <v>2</v>
      </c>
      <c r="BR84" s="161">
        <v>2</v>
      </c>
      <c r="BS84" s="161">
        <v>2</v>
      </c>
      <c r="BT84" s="161">
        <v>2</v>
      </c>
      <c r="BU84" s="161">
        <v>2</v>
      </c>
      <c r="BV84" s="161">
        <v>2</v>
      </c>
      <c r="BW84" s="161">
        <v>2</v>
      </c>
      <c r="BX84" s="161">
        <v>2</v>
      </c>
      <c r="BY84" s="161">
        <v>2</v>
      </c>
      <c r="BZ84" s="178">
        <v>2</v>
      </c>
      <c r="CA84" s="117">
        <v>2</v>
      </c>
      <c r="CB84" s="161">
        <v>2</v>
      </c>
      <c r="CC84" s="161">
        <v>2</v>
      </c>
      <c r="CD84" s="161">
        <v>2</v>
      </c>
      <c r="CE84" s="161">
        <v>2</v>
      </c>
      <c r="CF84" s="161">
        <v>2</v>
      </c>
      <c r="CG84" s="179">
        <v>2</v>
      </c>
    </row>
    <row r="85" spans="9:85" x14ac:dyDescent="0.25">
      <c r="I85" s="175">
        <v>3.6</v>
      </c>
      <c r="J85" s="166"/>
      <c r="K85" s="166"/>
      <c r="L85" s="166"/>
      <c r="M85" s="166"/>
      <c r="N85" s="107"/>
      <c r="O85" s="107"/>
      <c r="P85" s="107"/>
      <c r="Q85" s="107"/>
      <c r="R85" s="104">
        <v>1</v>
      </c>
      <c r="S85" s="104">
        <v>1</v>
      </c>
      <c r="T85" s="104">
        <v>1</v>
      </c>
      <c r="U85" s="104">
        <v>1</v>
      </c>
      <c r="V85" s="104">
        <v>1</v>
      </c>
      <c r="W85" s="104">
        <v>1</v>
      </c>
      <c r="X85" s="104">
        <v>1</v>
      </c>
      <c r="Y85" s="104">
        <v>1</v>
      </c>
      <c r="Z85" s="104">
        <v>2</v>
      </c>
      <c r="AA85" s="104">
        <v>2</v>
      </c>
      <c r="AB85" s="104">
        <v>2</v>
      </c>
      <c r="AC85" s="104">
        <v>2</v>
      </c>
      <c r="AD85" s="104">
        <v>2</v>
      </c>
      <c r="AE85" s="104">
        <v>2</v>
      </c>
      <c r="AF85" s="104">
        <v>2</v>
      </c>
      <c r="AG85" s="104">
        <v>2</v>
      </c>
      <c r="AH85" s="104">
        <v>2</v>
      </c>
      <c r="AI85" s="104">
        <v>2</v>
      </c>
      <c r="AJ85" s="104">
        <v>2</v>
      </c>
      <c r="AK85" s="311"/>
      <c r="AL85" s="299"/>
      <c r="AM85" s="299"/>
      <c r="AN85" s="300"/>
      <c r="AO85" s="300"/>
      <c r="AP85" s="300"/>
      <c r="AQ85" s="300"/>
      <c r="AR85" s="300"/>
      <c r="AS85" s="300"/>
      <c r="AT85" s="301"/>
      <c r="AV85" s="175">
        <v>3.6</v>
      </c>
      <c r="AW85" s="166"/>
      <c r="AX85" s="166"/>
      <c r="AY85" s="166"/>
      <c r="AZ85" s="166"/>
      <c r="BA85" s="107"/>
      <c r="BB85" s="107"/>
      <c r="BC85" s="107"/>
      <c r="BD85" s="107"/>
      <c r="BE85" s="104">
        <v>1</v>
      </c>
      <c r="BF85" s="104">
        <v>1</v>
      </c>
      <c r="BG85" s="104">
        <v>1</v>
      </c>
      <c r="BH85" s="104">
        <v>1</v>
      </c>
      <c r="BI85" s="104">
        <v>1</v>
      </c>
      <c r="BJ85" s="104">
        <v>1</v>
      </c>
      <c r="BK85" s="104">
        <v>1</v>
      </c>
      <c r="BL85" s="104">
        <v>1</v>
      </c>
      <c r="BM85" s="161">
        <v>2</v>
      </c>
      <c r="BN85" s="161">
        <v>2</v>
      </c>
      <c r="BO85" s="161">
        <v>2</v>
      </c>
      <c r="BP85" s="161">
        <v>2</v>
      </c>
      <c r="BQ85" s="161">
        <v>2</v>
      </c>
      <c r="BR85" s="161">
        <v>2</v>
      </c>
      <c r="BS85" s="161">
        <v>2</v>
      </c>
      <c r="BT85" s="161">
        <v>2</v>
      </c>
      <c r="BU85" s="161">
        <v>2</v>
      </c>
      <c r="BV85" s="161">
        <v>2</v>
      </c>
      <c r="BW85" s="161">
        <v>2</v>
      </c>
      <c r="BX85" s="161">
        <v>2</v>
      </c>
      <c r="BY85" s="161">
        <v>2</v>
      </c>
      <c r="BZ85" s="178">
        <v>2</v>
      </c>
      <c r="CA85" s="117">
        <v>2</v>
      </c>
      <c r="CB85" s="161">
        <v>2</v>
      </c>
      <c r="CC85" s="161">
        <v>2</v>
      </c>
      <c r="CD85" s="161">
        <v>2</v>
      </c>
      <c r="CE85" s="161">
        <v>2</v>
      </c>
      <c r="CF85" s="161">
        <v>2</v>
      </c>
      <c r="CG85" s="179">
        <v>2</v>
      </c>
    </row>
    <row r="86" spans="9:85" x14ac:dyDescent="0.25">
      <c r="I86" s="175">
        <v>3.8</v>
      </c>
      <c r="J86" s="166"/>
      <c r="K86" s="166"/>
      <c r="L86" s="166"/>
      <c r="M86" s="166"/>
      <c r="N86" s="107"/>
      <c r="O86" s="107"/>
      <c r="P86" s="107"/>
      <c r="Q86" s="107"/>
      <c r="R86" s="107">
        <v>1</v>
      </c>
      <c r="S86" s="104">
        <v>1</v>
      </c>
      <c r="T86" s="104">
        <v>1</v>
      </c>
      <c r="U86" s="104">
        <v>1</v>
      </c>
      <c r="V86" s="104">
        <v>1</v>
      </c>
      <c r="W86" s="104">
        <v>1</v>
      </c>
      <c r="X86" s="104">
        <v>1</v>
      </c>
      <c r="Y86" s="104">
        <v>2</v>
      </c>
      <c r="Z86" s="104">
        <v>2</v>
      </c>
      <c r="AA86" s="104">
        <v>2</v>
      </c>
      <c r="AB86" s="104">
        <v>2</v>
      </c>
      <c r="AC86" s="104">
        <v>2</v>
      </c>
      <c r="AD86" s="104">
        <v>2</v>
      </c>
      <c r="AE86" s="104">
        <v>2</v>
      </c>
      <c r="AF86" s="104">
        <v>2</v>
      </c>
      <c r="AG86" s="104">
        <v>2</v>
      </c>
      <c r="AH86" s="104">
        <v>2</v>
      </c>
      <c r="AI86" s="104">
        <v>2</v>
      </c>
      <c r="AJ86" s="104">
        <v>2</v>
      </c>
      <c r="AK86" s="311"/>
      <c r="AL86" s="299"/>
      <c r="AM86" s="299"/>
      <c r="AN86" s="300"/>
      <c r="AO86" s="300"/>
      <c r="AP86" s="300"/>
      <c r="AQ86" s="300"/>
      <c r="AR86" s="300"/>
      <c r="AS86" s="300"/>
      <c r="AT86" s="301"/>
      <c r="AV86" s="175">
        <v>3.8</v>
      </c>
      <c r="AW86" s="166"/>
      <c r="AX86" s="166"/>
      <c r="AY86" s="166"/>
      <c r="AZ86" s="166"/>
      <c r="BA86" s="107"/>
      <c r="BB86" s="107"/>
      <c r="BC86" s="107"/>
      <c r="BD86" s="107"/>
      <c r="BE86" s="107">
        <v>1</v>
      </c>
      <c r="BF86" s="104">
        <v>1</v>
      </c>
      <c r="BG86" s="104">
        <v>1</v>
      </c>
      <c r="BH86" s="104">
        <v>1</v>
      </c>
      <c r="BI86" s="104">
        <v>1</v>
      </c>
      <c r="BJ86" s="104">
        <v>1</v>
      </c>
      <c r="BK86" s="104">
        <v>1</v>
      </c>
      <c r="BL86" s="104">
        <v>2</v>
      </c>
      <c r="BM86" s="161">
        <v>2</v>
      </c>
      <c r="BN86" s="161">
        <v>2</v>
      </c>
      <c r="BO86" s="161">
        <v>2</v>
      </c>
      <c r="BP86" s="161">
        <v>2</v>
      </c>
      <c r="BQ86" s="161">
        <v>2</v>
      </c>
      <c r="BR86" s="161">
        <v>2</v>
      </c>
      <c r="BS86" s="161">
        <v>2</v>
      </c>
      <c r="BT86" s="161">
        <v>2</v>
      </c>
      <c r="BU86" s="161">
        <v>2</v>
      </c>
      <c r="BV86" s="161">
        <v>2</v>
      </c>
      <c r="BW86" s="161">
        <v>2</v>
      </c>
      <c r="BX86" s="161">
        <v>2</v>
      </c>
      <c r="BY86" s="161">
        <v>2</v>
      </c>
      <c r="BZ86" s="178">
        <v>2</v>
      </c>
      <c r="CA86" s="117">
        <v>2</v>
      </c>
      <c r="CB86" s="161">
        <v>2</v>
      </c>
      <c r="CC86" s="161">
        <v>2</v>
      </c>
      <c r="CD86" s="161">
        <v>2</v>
      </c>
      <c r="CE86" s="161">
        <v>2</v>
      </c>
      <c r="CF86" s="161">
        <v>2</v>
      </c>
      <c r="CG86" s="179">
        <v>2</v>
      </c>
    </row>
    <row r="87" spans="9:85" x14ac:dyDescent="0.25">
      <c r="I87" s="175">
        <v>4</v>
      </c>
      <c r="J87" s="166"/>
      <c r="K87" s="166"/>
      <c r="L87" s="166"/>
      <c r="M87" s="166"/>
      <c r="N87" s="107"/>
      <c r="O87" s="107"/>
      <c r="P87" s="107"/>
      <c r="Q87" s="107"/>
      <c r="R87" s="107">
        <v>1</v>
      </c>
      <c r="S87" s="107">
        <v>1</v>
      </c>
      <c r="T87" s="104">
        <v>1</v>
      </c>
      <c r="U87" s="104">
        <v>1</v>
      </c>
      <c r="V87" s="104">
        <v>1</v>
      </c>
      <c r="W87" s="104">
        <v>1</v>
      </c>
      <c r="X87" s="104">
        <v>1</v>
      </c>
      <c r="Y87" s="104">
        <v>2</v>
      </c>
      <c r="Z87" s="104">
        <v>2</v>
      </c>
      <c r="AA87" s="104">
        <v>2</v>
      </c>
      <c r="AB87" s="104">
        <v>2</v>
      </c>
      <c r="AC87" s="104">
        <v>2</v>
      </c>
      <c r="AD87" s="104">
        <v>2</v>
      </c>
      <c r="AE87" s="104">
        <v>2</v>
      </c>
      <c r="AF87" s="104">
        <v>2</v>
      </c>
      <c r="AG87" s="104">
        <v>2</v>
      </c>
      <c r="AH87" s="104">
        <v>2</v>
      </c>
      <c r="AI87" s="104">
        <v>2</v>
      </c>
      <c r="AJ87" s="104">
        <v>2</v>
      </c>
      <c r="AK87" s="311"/>
      <c r="AL87" s="299"/>
      <c r="AM87" s="299"/>
      <c r="AN87" s="300"/>
      <c r="AO87" s="300"/>
      <c r="AP87" s="300"/>
      <c r="AQ87" s="300"/>
      <c r="AR87" s="300"/>
      <c r="AS87" s="300"/>
      <c r="AT87" s="301"/>
      <c r="AV87" s="175">
        <v>4</v>
      </c>
      <c r="AW87" s="166"/>
      <c r="AX87" s="166"/>
      <c r="AY87" s="166"/>
      <c r="AZ87" s="166"/>
      <c r="BA87" s="107"/>
      <c r="BB87" s="107"/>
      <c r="BC87" s="107"/>
      <c r="BD87" s="107"/>
      <c r="BE87" s="107">
        <v>1</v>
      </c>
      <c r="BF87" s="107">
        <v>1</v>
      </c>
      <c r="BG87" s="104">
        <v>1</v>
      </c>
      <c r="BH87" s="104">
        <v>1</v>
      </c>
      <c r="BI87" s="104">
        <v>1</v>
      </c>
      <c r="BJ87" s="104">
        <v>1</v>
      </c>
      <c r="BK87" s="104">
        <v>1</v>
      </c>
      <c r="BL87" s="104">
        <v>2</v>
      </c>
      <c r="BM87" s="161">
        <v>2</v>
      </c>
      <c r="BN87" s="161">
        <v>2</v>
      </c>
      <c r="BO87" s="161">
        <v>2</v>
      </c>
      <c r="BP87" s="161">
        <v>2</v>
      </c>
      <c r="BQ87" s="161">
        <v>2</v>
      </c>
      <c r="BR87" s="161">
        <v>2</v>
      </c>
      <c r="BS87" s="161">
        <v>2</v>
      </c>
      <c r="BT87" s="161">
        <v>2</v>
      </c>
      <c r="BU87" s="161">
        <v>2</v>
      </c>
      <c r="BV87" s="161">
        <v>2</v>
      </c>
      <c r="BW87" s="161">
        <v>2</v>
      </c>
      <c r="BX87" s="161">
        <v>2</v>
      </c>
      <c r="BY87" s="161">
        <v>2</v>
      </c>
      <c r="BZ87" s="178">
        <v>2</v>
      </c>
      <c r="CA87" s="117">
        <v>2</v>
      </c>
      <c r="CB87" s="161">
        <v>2</v>
      </c>
      <c r="CC87" s="161">
        <v>2</v>
      </c>
      <c r="CD87" s="161">
        <v>2</v>
      </c>
      <c r="CE87" s="161">
        <v>2</v>
      </c>
      <c r="CF87" s="161">
        <v>2</v>
      </c>
      <c r="CG87" s="179">
        <v>2</v>
      </c>
    </row>
    <row r="88" spans="9:85" x14ac:dyDescent="0.25">
      <c r="I88" s="175">
        <v>4.2</v>
      </c>
      <c r="J88" s="166"/>
      <c r="K88" s="166"/>
      <c r="L88" s="166"/>
      <c r="M88" s="166"/>
      <c r="N88" s="107"/>
      <c r="O88" s="107"/>
      <c r="P88" s="107"/>
      <c r="Q88" s="107">
        <v>1</v>
      </c>
      <c r="R88" s="107">
        <v>1</v>
      </c>
      <c r="S88" s="107">
        <v>1</v>
      </c>
      <c r="T88" s="104">
        <v>1</v>
      </c>
      <c r="U88" s="104">
        <v>1</v>
      </c>
      <c r="V88" s="104">
        <v>1</v>
      </c>
      <c r="W88" s="104">
        <v>1</v>
      </c>
      <c r="X88" s="104">
        <v>2</v>
      </c>
      <c r="Y88" s="104">
        <v>2</v>
      </c>
      <c r="Z88" s="104">
        <v>2</v>
      </c>
      <c r="AA88" s="104">
        <v>2</v>
      </c>
      <c r="AB88" s="104">
        <v>2</v>
      </c>
      <c r="AC88" s="104">
        <v>2</v>
      </c>
      <c r="AD88" s="104">
        <v>2</v>
      </c>
      <c r="AE88" s="104">
        <v>2</v>
      </c>
      <c r="AF88" s="104">
        <v>2</v>
      </c>
      <c r="AG88" s="104">
        <v>2</v>
      </c>
      <c r="AH88" s="104">
        <v>2</v>
      </c>
      <c r="AI88" s="104">
        <v>2</v>
      </c>
      <c r="AJ88" s="104">
        <v>2</v>
      </c>
      <c r="AK88" s="311"/>
      <c r="AL88" s="299"/>
      <c r="AM88" s="299"/>
      <c r="AN88" s="300"/>
      <c r="AO88" s="300"/>
      <c r="AP88" s="300"/>
      <c r="AQ88" s="300"/>
      <c r="AR88" s="300"/>
      <c r="AS88" s="300"/>
      <c r="AT88" s="301"/>
      <c r="AV88" s="175">
        <v>4.2</v>
      </c>
      <c r="AW88" s="166"/>
      <c r="AX88" s="166"/>
      <c r="AY88" s="166"/>
      <c r="AZ88" s="166"/>
      <c r="BA88" s="107"/>
      <c r="BB88" s="107"/>
      <c r="BC88" s="107"/>
      <c r="BD88" s="107">
        <v>1</v>
      </c>
      <c r="BE88" s="107">
        <v>1</v>
      </c>
      <c r="BF88" s="107">
        <v>1</v>
      </c>
      <c r="BG88" s="104">
        <v>1</v>
      </c>
      <c r="BH88" s="104">
        <v>1</v>
      </c>
      <c r="BI88" s="104">
        <v>1</v>
      </c>
      <c r="BJ88" s="104">
        <v>1</v>
      </c>
      <c r="BK88" s="104">
        <v>2</v>
      </c>
      <c r="BL88" s="104">
        <v>2</v>
      </c>
      <c r="BM88" s="161">
        <v>2</v>
      </c>
      <c r="BN88" s="161">
        <v>2</v>
      </c>
      <c r="BO88" s="161">
        <v>2</v>
      </c>
      <c r="BP88" s="161">
        <v>2</v>
      </c>
      <c r="BQ88" s="161">
        <v>2</v>
      </c>
      <c r="BR88" s="161">
        <v>2</v>
      </c>
      <c r="BS88" s="161">
        <v>2</v>
      </c>
      <c r="BT88" s="161">
        <v>2</v>
      </c>
      <c r="BU88" s="161">
        <v>2</v>
      </c>
      <c r="BV88" s="161">
        <v>2</v>
      </c>
      <c r="BW88" s="161">
        <v>2</v>
      </c>
      <c r="BX88" s="161">
        <v>2</v>
      </c>
      <c r="BY88" s="161">
        <v>2</v>
      </c>
      <c r="BZ88" s="178">
        <v>2</v>
      </c>
      <c r="CA88" s="117">
        <v>2</v>
      </c>
      <c r="CB88" s="161">
        <v>2</v>
      </c>
      <c r="CC88" s="161">
        <v>2</v>
      </c>
      <c r="CD88" s="161">
        <v>2</v>
      </c>
      <c r="CE88" s="161">
        <v>2</v>
      </c>
      <c r="CF88" s="161">
        <v>2</v>
      </c>
      <c r="CG88" s="179">
        <v>2</v>
      </c>
    </row>
    <row r="89" spans="9:85" x14ac:dyDescent="0.25">
      <c r="I89" s="175">
        <v>4.4000000000000004</v>
      </c>
      <c r="J89" s="166"/>
      <c r="K89" s="166"/>
      <c r="L89" s="166"/>
      <c r="M89" s="166"/>
      <c r="N89" s="107"/>
      <c r="O89" s="107"/>
      <c r="P89" s="107"/>
      <c r="Q89" s="107">
        <v>1</v>
      </c>
      <c r="R89" s="107">
        <v>1</v>
      </c>
      <c r="S89" s="107">
        <v>1</v>
      </c>
      <c r="T89" s="107">
        <v>1</v>
      </c>
      <c r="U89" s="104">
        <v>1</v>
      </c>
      <c r="V89" s="104">
        <v>1</v>
      </c>
      <c r="W89" s="104">
        <v>2</v>
      </c>
      <c r="X89" s="104">
        <v>2</v>
      </c>
      <c r="Y89" s="104">
        <v>2</v>
      </c>
      <c r="Z89" s="104">
        <v>2</v>
      </c>
      <c r="AA89" s="104">
        <v>2</v>
      </c>
      <c r="AB89" s="104">
        <v>2</v>
      </c>
      <c r="AC89" s="104">
        <v>2</v>
      </c>
      <c r="AD89" s="104">
        <v>2</v>
      </c>
      <c r="AE89" s="104">
        <v>2</v>
      </c>
      <c r="AF89" s="104">
        <v>2</v>
      </c>
      <c r="AG89" s="104">
        <v>2</v>
      </c>
      <c r="AH89" s="104">
        <v>2</v>
      </c>
      <c r="AI89" s="104">
        <v>2</v>
      </c>
      <c r="AJ89" s="104">
        <v>2</v>
      </c>
      <c r="AK89" s="311"/>
      <c r="AL89" s="299"/>
      <c r="AM89" s="299"/>
      <c r="AN89" s="300"/>
      <c r="AO89" s="300"/>
      <c r="AP89" s="300"/>
      <c r="AQ89" s="300"/>
      <c r="AR89" s="300"/>
      <c r="AS89" s="300"/>
      <c r="AT89" s="301"/>
      <c r="AV89" s="175">
        <v>4.4000000000000004</v>
      </c>
      <c r="AW89" s="166"/>
      <c r="AX89" s="166"/>
      <c r="AY89" s="166"/>
      <c r="AZ89" s="166"/>
      <c r="BA89" s="107"/>
      <c r="BB89" s="107"/>
      <c r="BC89" s="107"/>
      <c r="BD89" s="107">
        <v>1</v>
      </c>
      <c r="BE89" s="107">
        <v>1</v>
      </c>
      <c r="BF89" s="107">
        <v>1</v>
      </c>
      <c r="BG89" s="107">
        <v>1</v>
      </c>
      <c r="BH89" s="104">
        <v>1</v>
      </c>
      <c r="BI89" s="104">
        <v>1</v>
      </c>
      <c r="BJ89" s="104">
        <v>2</v>
      </c>
      <c r="BK89" s="104">
        <v>2</v>
      </c>
      <c r="BL89" s="104">
        <v>2</v>
      </c>
      <c r="BM89" s="161">
        <v>2</v>
      </c>
      <c r="BN89" s="161">
        <v>2</v>
      </c>
      <c r="BO89" s="161">
        <v>2</v>
      </c>
      <c r="BP89" s="161">
        <v>2</v>
      </c>
      <c r="BQ89" s="161">
        <v>2</v>
      </c>
      <c r="BR89" s="161">
        <v>2</v>
      </c>
      <c r="BS89" s="161">
        <v>2</v>
      </c>
      <c r="BT89" s="161">
        <v>2</v>
      </c>
      <c r="BU89" s="161">
        <v>2</v>
      </c>
      <c r="BV89" s="161">
        <v>2</v>
      </c>
      <c r="BW89" s="161">
        <v>2</v>
      </c>
      <c r="BX89" s="161">
        <v>2</v>
      </c>
      <c r="BY89" s="161">
        <v>2</v>
      </c>
      <c r="BZ89" s="178">
        <v>2</v>
      </c>
      <c r="CA89" s="117">
        <v>2</v>
      </c>
      <c r="CB89" s="161">
        <v>2</v>
      </c>
      <c r="CC89" s="161">
        <v>2</v>
      </c>
      <c r="CD89" s="161">
        <v>2</v>
      </c>
      <c r="CE89" s="161">
        <v>2</v>
      </c>
      <c r="CF89" s="161">
        <v>2</v>
      </c>
      <c r="CG89" s="179">
        <v>2</v>
      </c>
    </row>
    <row r="90" spans="9:85" ht="15.75" thickBot="1" x14ac:dyDescent="0.3">
      <c r="I90" s="175">
        <v>4.5</v>
      </c>
      <c r="J90" s="166"/>
      <c r="K90" s="166"/>
      <c r="L90" s="166"/>
      <c r="M90" s="166"/>
      <c r="N90" s="107"/>
      <c r="O90" s="107"/>
      <c r="P90" s="107"/>
      <c r="Q90" s="107">
        <v>1</v>
      </c>
      <c r="R90" s="107">
        <v>1</v>
      </c>
      <c r="S90" s="107">
        <v>1</v>
      </c>
      <c r="T90" s="107">
        <v>1</v>
      </c>
      <c r="U90" s="104">
        <v>1</v>
      </c>
      <c r="V90" s="104">
        <v>1</v>
      </c>
      <c r="W90" s="104">
        <v>2</v>
      </c>
      <c r="X90" s="104">
        <v>2</v>
      </c>
      <c r="Y90" s="104">
        <v>2</v>
      </c>
      <c r="Z90" s="104">
        <v>2</v>
      </c>
      <c r="AA90" s="104">
        <v>2</v>
      </c>
      <c r="AB90" s="104">
        <v>2</v>
      </c>
      <c r="AC90" s="104">
        <v>2</v>
      </c>
      <c r="AD90" s="104">
        <v>2</v>
      </c>
      <c r="AE90" s="104">
        <v>2</v>
      </c>
      <c r="AF90" s="104">
        <v>2</v>
      </c>
      <c r="AG90" s="104">
        <v>2</v>
      </c>
      <c r="AH90" s="104">
        <v>2</v>
      </c>
      <c r="AI90" s="104">
        <v>2</v>
      </c>
      <c r="AJ90" s="104">
        <v>2</v>
      </c>
      <c r="AK90" s="311"/>
      <c r="AL90" s="299"/>
      <c r="AM90" s="299"/>
      <c r="AN90" s="300"/>
      <c r="AO90" s="300"/>
      <c r="AP90" s="300"/>
      <c r="AQ90" s="300"/>
      <c r="AR90" s="300"/>
      <c r="AS90" s="300"/>
      <c r="AT90" s="301"/>
      <c r="AV90" s="176">
        <v>4.5</v>
      </c>
      <c r="AW90" s="168"/>
      <c r="AX90" s="168"/>
      <c r="AY90" s="168"/>
      <c r="AZ90" s="168"/>
      <c r="BA90" s="123"/>
      <c r="BB90" s="123"/>
      <c r="BC90" s="123"/>
      <c r="BD90" s="123">
        <v>1</v>
      </c>
      <c r="BE90" s="123">
        <v>1</v>
      </c>
      <c r="BF90" s="123">
        <v>1</v>
      </c>
      <c r="BG90" s="123">
        <v>1</v>
      </c>
      <c r="BH90" s="118">
        <v>1</v>
      </c>
      <c r="BI90" s="118">
        <v>1</v>
      </c>
      <c r="BJ90" s="118">
        <v>2</v>
      </c>
      <c r="BK90" s="118">
        <v>2</v>
      </c>
      <c r="BL90" s="118">
        <v>2</v>
      </c>
      <c r="BM90" s="180">
        <v>2</v>
      </c>
      <c r="BN90" s="180">
        <v>2</v>
      </c>
      <c r="BO90" s="180">
        <v>2</v>
      </c>
      <c r="BP90" s="180">
        <v>2</v>
      </c>
      <c r="BQ90" s="180">
        <v>2</v>
      </c>
      <c r="BR90" s="180">
        <v>2</v>
      </c>
      <c r="BS90" s="180">
        <v>2</v>
      </c>
      <c r="BT90" s="180">
        <v>2</v>
      </c>
      <c r="BU90" s="180">
        <v>2</v>
      </c>
      <c r="BV90" s="180">
        <v>2</v>
      </c>
      <c r="BW90" s="180">
        <v>2</v>
      </c>
      <c r="BX90" s="180">
        <v>2</v>
      </c>
      <c r="BY90" s="180">
        <v>2</v>
      </c>
      <c r="BZ90" s="181">
        <v>2</v>
      </c>
      <c r="CA90" s="124">
        <v>2</v>
      </c>
      <c r="CB90" s="182">
        <v>2</v>
      </c>
      <c r="CC90" s="182">
        <v>2</v>
      </c>
      <c r="CD90" s="182">
        <v>2</v>
      </c>
      <c r="CE90" s="182">
        <v>2</v>
      </c>
      <c r="CF90" s="182">
        <v>2</v>
      </c>
      <c r="CG90" s="202"/>
    </row>
    <row r="91" spans="9:85" x14ac:dyDescent="0.25">
      <c r="I91" s="172">
        <v>4.5999999999999996</v>
      </c>
      <c r="J91" s="166"/>
      <c r="K91" s="166"/>
      <c r="L91" s="166"/>
      <c r="M91" s="166"/>
      <c r="N91" s="107"/>
      <c r="O91" s="107"/>
      <c r="P91" s="107">
        <v>1</v>
      </c>
      <c r="Q91" s="107">
        <v>1</v>
      </c>
      <c r="R91" s="107">
        <v>1</v>
      </c>
      <c r="S91" s="107">
        <v>1</v>
      </c>
      <c r="T91" s="107">
        <v>1</v>
      </c>
      <c r="U91" s="107">
        <v>1</v>
      </c>
      <c r="V91" s="104">
        <v>1</v>
      </c>
      <c r="W91" s="104">
        <v>2</v>
      </c>
      <c r="X91" s="104">
        <v>2</v>
      </c>
      <c r="Y91" s="104">
        <v>2</v>
      </c>
      <c r="Z91" s="104">
        <v>2</v>
      </c>
      <c r="AA91" s="104">
        <v>2</v>
      </c>
      <c r="AB91" s="104">
        <v>2</v>
      </c>
      <c r="AC91" s="104">
        <v>2</v>
      </c>
      <c r="AD91" s="104">
        <v>2</v>
      </c>
      <c r="AE91" s="104">
        <v>2</v>
      </c>
      <c r="AF91" s="104">
        <v>2</v>
      </c>
      <c r="AG91" s="104">
        <v>2</v>
      </c>
      <c r="AH91" s="104">
        <v>2</v>
      </c>
      <c r="AI91" s="104">
        <v>2</v>
      </c>
      <c r="AJ91" s="104">
        <v>2</v>
      </c>
      <c r="AK91" s="311"/>
      <c r="AL91" s="299"/>
      <c r="AM91" s="299"/>
      <c r="AN91" s="300"/>
      <c r="AO91" s="300"/>
      <c r="AP91" s="300"/>
      <c r="AQ91" s="300"/>
      <c r="AR91" s="300"/>
      <c r="AS91" s="300"/>
      <c r="AT91" s="301"/>
      <c r="AV91" s="170">
        <v>4.5999999999999996</v>
      </c>
      <c r="AW91" s="171"/>
      <c r="AX91" s="171"/>
      <c r="AY91" s="171"/>
      <c r="AZ91" s="171"/>
      <c r="BA91" s="126"/>
      <c r="BB91" s="126"/>
      <c r="BC91" s="126">
        <v>1</v>
      </c>
      <c r="BD91" s="126">
        <v>1</v>
      </c>
      <c r="BE91" s="126">
        <v>1</v>
      </c>
      <c r="BF91" s="126">
        <v>1</v>
      </c>
      <c r="BG91" s="126">
        <v>1</v>
      </c>
      <c r="BH91" s="126">
        <v>1</v>
      </c>
      <c r="BI91" s="119">
        <v>1</v>
      </c>
      <c r="BJ91" s="119">
        <v>2</v>
      </c>
      <c r="BK91" s="119">
        <v>2</v>
      </c>
      <c r="BL91" s="119">
        <v>2</v>
      </c>
      <c r="BM91" s="119">
        <v>2</v>
      </c>
      <c r="BN91" s="119">
        <v>2</v>
      </c>
      <c r="BO91" s="119">
        <v>2</v>
      </c>
      <c r="BP91" s="119">
        <v>2</v>
      </c>
      <c r="BQ91" s="119">
        <v>2</v>
      </c>
      <c r="BR91" s="119">
        <v>2</v>
      </c>
      <c r="BS91" s="119">
        <v>2</v>
      </c>
      <c r="BT91" s="119">
        <v>2</v>
      </c>
      <c r="BU91" s="119">
        <v>2</v>
      </c>
      <c r="BV91" s="119">
        <v>2</v>
      </c>
      <c r="BW91" s="119">
        <v>2</v>
      </c>
      <c r="BX91" s="119">
        <v>2</v>
      </c>
      <c r="BY91" s="119">
        <v>2</v>
      </c>
      <c r="BZ91" s="119">
        <v>2</v>
      </c>
      <c r="CA91" s="119">
        <v>2</v>
      </c>
      <c r="CB91" s="119">
        <v>2</v>
      </c>
      <c r="CC91" s="119">
        <v>2</v>
      </c>
      <c r="CD91" s="119">
        <v>2</v>
      </c>
      <c r="CE91" s="185">
        <v>2</v>
      </c>
      <c r="CF91" s="185">
        <v>2</v>
      </c>
      <c r="CG91" s="213"/>
    </row>
    <row r="92" spans="9:85" x14ac:dyDescent="0.25">
      <c r="I92" s="172">
        <v>4.8</v>
      </c>
      <c r="J92" s="166"/>
      <c r="K92" s="166"/>
      <c r="L92" s="166"/>
      <c r="M92" s="166"/>
      <c r="N92" s="107"/>
      <c r="O92" s="107"/>
      <c r="P92" s="107">
        <v>1</v>
      </c>
      <c r="Q92" s="107">
        <v>1</v>
      </c>
      <c r="R92" s="107">
        <v>1</v>
      </c>
      <c r="S92" s="107">
        <v>1</v>
      </c>
      <c r="T92" s="107">
        <v>1</v>
      </c>
      <c r="U92" s="107">
        <v>1</v>
      </c>
      <c r="V92" s="104">
        <v>2</v>
      </c>
      <c r="W92" s="104">
        <v>2</v>
      </c>
      <c r="X92" s="104">
        <v>2</v>
      </c>
      <c r="Y92" s="104">
        <v>2</v>
      </c>
      <c r="Z92" s="104">
        <v>2</v>
      </c>
      <c r="AA92" s="104">
        <v>2</v>
      </c>
      <c r="AB92" s="104">
        <v>2</v>
      </c>
      <c r="AC92" s="104">
        <v>2</v>
      </c>
      <c r="AD92" s="104">
        <v>2</v>
      </c>
      <c r="AE92" s="104">
        <v>2</v>
      </c>
      <c r="AF92" s="104">
        <v>2</v>
      </c>
      <c r="AG92" s="104">
        <v>2</v>
      </c>
      <c r="AH92" s="104">
        <v>2</v>
      </c>
      <c r="AI92" s="104">
        <v>2</v>
      </c>
      <c r="AJ92" s="104">
        <v>2</v>
      </c>
      <c r="AK92" s="311"/>
      <c r="AL92" s="299"/>
      <c r="AM92" s="299"/>
      <c r="AN92" s="300"/>
      <c r="AO92" s="300"/>
      <c r="AP92" s="300"/>
      <c r="AQ92" s="300"/>
      <c r="AR92" s="300"/>
      <c r="AS92" s="300"/>
      <c r="AT92" s="301"/>
      <c r="AV92" s="172">
        <v>4.8</v>
      </c>
      <c r="AW92" s="166"/>
      <c r="AX92" s="166"/>
      <c r="AY92" s="166"/>
      <c r="AZ92" s="166"/>
      <c r="BA92" s="107"/>
      <c r="BB92" s="107"/>
      <c r="BC92" s="107">
        <v>1</v>
      </c>
      <c r="BD92" s="107">
        <v>1</v>
      </c>
      <c r="BE92" s="107">
        <v>1</v>
      </c>
      <c r="BF92" s="107">
        <v>1</v>
      </c>
      <c r="BG92" s="107">
        <v>1</v>
      </c>
      <c r="BH92" s="107">
        <v>1</v>
      </c>
      <c r="BI92" s="104">
        <v>2</v>
      </c>
      <c r="BJ92" s="104">
        <v>2</v>
      </c>
      <c r="BK92" s="104">
        <v>2</v>
      </c>
      <c r="BL92" s="104">
        <v>2</v>
      </c>
      <c r="BM92" s="104">
        <v>2</v>
      </c>
      <c r="BN92" s="104">
        <v>2</v>
      </c>
      <c r="BO92" s="104">
        <v>2</v>
      </c>
      <c r="BP92" s="104">
        <v>2</v>
      </c>
      <c r="BQ92" s="104">
        <v>2</v>
      </c>
      <c r="BR92" s="104">
        <v>2</v>
      </c>
      <c r="BS92" s="104">
        <v>2</v>
      </c>
      <c r="BT92" s="104">
        <v>2</v>
      </c>
      <c r="BU92" s="104">
        <v>2</v>
      </c>
      <c r="BV92" s="104">
        <v>2</v>
      </c>
      <c r="BW92" s="104">
        <v>2</v>
      </c>
      <c r="BX92" s="104">
        <v>2</v>
      </c>
      <c r="BY92" s="104">
        <v>2</v>
      </c>
      <c r="BZ92" s="104">
        <v>2</v>
      </c>
      <c r="CA92" s="104">
        <v>2</v>
      </c>
      <c r="CB92" s="104">
        <v>2</v>
      </c>
      <c r="CC92" s="104">
        <v>2</v>
      </c>
      <c r="CD92" s="104">
        <v>2</v>
      </c>
      <c r="CE92" s="161">
        <v>2</v>
      </c>
      <c r="CF92" s="161">
        <v>2</v>
      </c>
      <c r="CG92" s="200"/>
    </row>
    <row r="93" spans="9:85" x14ac:dyDescent="0.25">
      <c r="I93" s="172">
        <v>5</v>
      </c>
      <c r="J93" s="166"/>
      <c r="K93" s="166"/>
      <c r="L93" s="166"/>
      <c r="M93" s="166"/>
      <c r="N93" s="107"/>
      <c r="O93" s="107"/>
      <c r="P93" s="107">
        <v>1</v>
      </c>
      <c r="Q93" s="107">
        <v>1</v>
      </c>
      <c r="R93" s="107">
        <v>1</v>
      </c>
      <c r="S93" s="107">
        <v>1</v>
      </c>
      <c r="T93" s="107">
        <v>1</v>
      </c>
      <c r="U93" s="107">
        <v>1</v>
      </c>
      <c r="V93" s="107">
        <v>2</v>
      </c>
      <c r="W93" s="104">
        <v>2</v>
      </c>
      <c r="X93" s="104">
        <v>2</v>
      </c>
      <c r="Y93" s="104">
        <v>2</v>
      </c>
      <c r="Z93" s="104">
        <v>2</v>
      </c>
      <c r="AA93" s="104">
        <v>2</v>
      </c>
      <c r="AB93" s="104">
        <v>2</v>
      </c>
      <c r="AC93" s="104">
        <v>2</v>
      </c>
      <c r="AD93" s="104">
        <v>2</v>
      </c>
      <c r="AE93" s="104">
        <v>2</v>
      </c>
      <c r="AF93" s="104">
        <v>2</v>
      </c>
      <c r="AG93" s="104">
        <v>2</v>
      </c>
      <c r="AH93" s="104">
        <v>2</v>
      </c>
      <c r="AI93" s="104">
        <v>2</v>
      </c>
      <c r="AJ93" s="104">
        <v>2</v>
      </c>
      <c r="AK93" s="311"/>
      <c r="AL93" s="299"/>
      <c r="AM93" s="299"/>
      <c r="AN93" s="300"/>
      <c r="AO93" s="300"/>
      <c r="AP93" s="300"/>
      <c r="AQ93" s="300"/>
      <c r="AR93" s="300"/>
      <c r="AS93" s="300"/>
      <c r="AT93" s="301"/>
      <c r="AV93" s="172">
        <v>5</v>
      </c>
      <c r="AW93" s="166"/>
      <c r="AX93" s="166"/>
      <c r="AY93" s="166"/>
      <c r="AZ93" s="166"/>
      <c r="BA93" s="107"/>
      <c r="BB93" s="107"/>
      <c r="BC93" s="107">
        <v>1</v>
      </c>
      <c r="BD93" s="107">
        <v>1</v>
      </c>
      <c r="BE93" s="107">
        <v>1</v>
      </c>
      <c r="BF93" s="107">
        <v>1</v>
      </c>
      <c r="BG93" s="107">
        <v>1</v>
      </c>
      <c r="BH93" s="107">
        <v>1</v>
      </c>
      <c r="BI93" s="107">
        <v>2</v>
      </c>
      <c r="BJ93" s="104">
        <v>2</v>
      </c>
      <c r="BK93" s="104">
        <v>2</v>
      </c>
      <c r="BL93" s="104">
        <v>2</v>
      </c>
      <c r="BM93" s="104">
        <v>2</v>
      </c>
      <c r="BN93" s="104">
        <v>2</v>
      </c>
      <c r="BO93" s="104">
        <v>2</v>
      </c>
      <c r="BP93" s="104">
        <v>2</v>
      </c>
      <c r="BQ93" s="104">
        <v>2</v>
      </c>
      <c r="BR93" s="104">
        <v>2</v>
      </c>
      <c r="BS93" s="104">
        <v>2</v>
      </c>
      <c r="BT93" s="104">
        <v>2</v>
      </c>
      <c r="BU93" s="104">
        <v>2</v>
      </c>
      <c r="BV93" s="104">
        <v>2</v>
      </c>
      <c r="BW93" s="104">
        <v>2</v>
      </c>
      <c r="BX93" s="104">
        <v>2</v>
      </c>
      <c r="BY93" s="104">
        <v>2</v>
      </c>
      <c r="BZ93" s="104">
        <v>2</v>
      </c>
      <c r="CA93" s="104">
        <v>2</v>
      </c>
      <c r="CB93" s="104">
        <v>2</v>
      </c>
      <c r="CC93" s="104">
        <v>2</v>
      </c>
      <c r="CD93" s="104">
        <v>2</v>
      </c>
      <c r="CE93" s="161">
        <v>2</v>
      </c>
      <c r="CF93" s="161">
        <v>2</v>
      </c>
      <c r="CG93" s="200"/>
    </row>
    <row r="94" spans="9:85" x14ac:dyDescent="0.25">
      <c r="I94" s="172">
        <v>5.2</v>
      </c>
      <c r="J94" s="166"/>
      <c r="K94" s="166"/>
      <c r="L94" s="166"/>
      <c r="M94" s="166"/>
      <c r="N94" s="107"/>
      <c r="O94" s="107"/>
      <c r="P94" s="107">
        <v>1</v>
      </c>
      <c r="Q94" s="107">
        <v>1</v>
      </c>
      <c r="R94" s="107">
        <v>1</v>
      </c>
      <c r="S94" s="107">
        <v>1</v>
      </c>
      <c r="T94" s="107">
        <v>1</v>
      </c>
      <c r="U94" s="107">
        <v>2</v>
      </c>
      <c r="V94" s="107">
        <v>2</v>
      </c>
      <c r="W94" s="107">
        <v>2</v>
      </c>
      <c r="X94" s="104">
        <v>2</v>
      </c>
      <c r="Y94" s="104">
        <v>2</v>
      </c>
      <c r="Z94" s="104">
        <v>2</v>
      </c>
      <c r="AA94" s="104">
        <v>2</v>
      </c>
      <c r="AB94" s="104">
        <v>2</v>
      </c>
      <c r="AC94" s="104">
        <v>2</v>
      </c>
      <c r="AD94" s="104">
        <v>2</v>
      </c>
      <c r="AE94" s="104">
        <v>2</v>
      </c>
      <c r="AF94" s="104">
        <v>2</v>
      </c>
      <c r="AG94" s="104">
        <v>2</v>
      </c>
      <c r="AH94" s="104">
        <v>2</v>
      </c>
      <c r="AI94" s="104">
        <v>2</v>
      </c>
      <c r="AJ94" s="104">
        <v>2</v>
      </c>
      <c r="AK94" s="311"/>
      <c r="AL94" s="299"/>
      <c r="AM94" s="299"/>
      <c r="AN94" s="300"/>
      <c r="AO94" s="300"/>
      <c r="AP94" s="300"/>
      <c r="AQ94" s="300"/>
      <c r="AR94" s="300"/>
      <c r="AS94" s="300"/>
      <c r="AT94" s="301"/>
      <c r="AV94" s="172">
        <v>5.2</v>
      </c>
      <c r="AW94" s="166"/>
      <c r="AX94" s="166"/>
      <c r="AY94" s="166"/>
      <c r="AZ94" s="166"/>
      <c r="BA94" s="107"/>
      <c r="BB94" s="107"/>
      <c r="BC94" s="107">
        <v>1</v>
      </c>
      <c r="BD94" s="107">
        <v>1</v>
      </c>
      <c r="BE94" s="107">
        <v>1</v>
      </c>
      <c r="BF94" s="107">
        <v>1</v>
      </c>
      <c r="BG94" s="107">
        <v>1</v>
      </c>
      <c r="BH94" s="107">
        <v>2</v>
      </c>
      <c r="BI94" s="107">
        <v>2</v>
      </c>
      <c r="BJ94" s="107">
        <v>2</v>
      </c>
      <c r="BK94" s="104">
        <v>2</v>
      </c>
      <c r="BL94" s="104">
        <v>2</v>
      </c>
      <c r="BM94" s="104">
        <v>2</v>
      </c>
      <c r="BN94" s="104">
        <v>2</v>
      </c>
      <c r="BO94" s="104">
        <v>2</v>
      </c>
      <c r="BP94" s="104">
        <v>2</v>
      </c>
      <c r="BQ94" s="104">
        <v>2</v>
      </c>
      <c r="BR94" s="104">
        <v>2</v>
      </c>
      <c r="BS94" s="104">
        <v>2</v>
      </c>
      <c r="BT94" s="104">
        <v>2</v>
      </c>
      <c r="BU94" s="104">
        <v>2</v>
      </c>
      <c r="BV94" s="104">
        <v>2</v>
      </c>
      <c r="BW94" s="104">
        <v>2</v>
      </c>
      <c r="BX94" s="104">
        <v>2</v>
      </c>
      <c r="BY94" s="104">
        <v>2</v>
      </c>
      <c r="BZ94" s="104">
        <v>2</v>
      </c>
      <c r="CA94" s="104">
        <v>2</v>
      </c>
      <c r="CB94" s="104">
        <v>2</v>
      </c>
      <c r="CC94" s="104">
        <v>2</v>
      </c>
      <c r="CD94" s="104">
        <v>2</v>
      </c>
      <c r="CE94" s="161">
        <v>2</v>
      </c>
      <c r="CF94" s="199"/>
      <c r="CG94" s="200"/>
    </row>
    <row r="95" spans="9:85" x14ac:dyDescent="0.25">
      <c r="I95" s="172">
        <v>5.4</v>
      </c>
      <c r="J95" s="166"/>
      <c r="K95" s="166"/>
      <c r="L95" s="166"/>
      <c r="M95" s="166"/>
      <c r="N95" s="107"/>
      <c r="O95" s="107">
        <v>1</v>
      </c>
      <c r="P95" s="107">
        <v>1</v>
      </c>
      <c r="Q95" s="107">
        <v>1</v>
      </c>
      <c r="R95" s="107">
        <v>1</v>
      </c>
      <c r="S95" s="107">
        <v>1</v>
      </c>
      <c r="T95" s="107">
        <v>1</v>
      </c>
      <c r="U95" s="107">
        <v>2</v>
      </c>
      <c r="V95" s="107">
        <v>2</v>
      </c>
      <c r="W95" s="107">
        <v>2</v>
      </c>
      <c r="X95" s="104">
        <v>2</v>
      </c>
      <c r="Y95" s="104">
        <v>2</v>
      </c>
      <c r="Z95" s="104">
        <v>2</v>
      </c>
      <c r="AA95" s="104">
        <v>2</v>
      </c>
      <c r="AB95" s="104">
        <v>2</v>
      </c>
      <c r="AC95" s="104">
        <v>2</v>
      </c>
      <c r="AD95" s="104">
        <v>2</v>
      </c>
      <c r="AE95" s="104">
        <v>2</v>
      </c>
      <c r="AF95" s="104">
        <v>2</v>
      </c>
      <c r="AG95" s="104">
        <v>2</v>
      </c>
      <c r="AH95" s="104">
        <v>2</v>
      </c>
      <c r="AI95" s="104">
        <v>2</v>
      </c>
      <c r="AJ95" s="104">
        <v>2</v>
      </c>
      <c r="AK95" s="311"/>
      <c r="AL95" s="299"/>
      <c r="AM95" s="299"/>
      <c r="AN95" s="300"/>
      <c r="AO95" s="300"/>
      <c r="AP95" s="300"/>
      <c r="AQ95" s="300"/>
      <c r="AR95" s="300"/>
      <c r="AS95" s="300"/>
      <c r="AT95" s="301"/>
      <c r="AV95" s="172">
        <v>5.4</v>
      </c>
      <c r="AW95" s="166"/>
      <c r="AX95" s="166"/>
      <c r="AY95" s="166"/>
      <c r="AZ95" s="166"/>
      <c r="BA95" s="107"/>
      <c r="BB95" s="107">
        <v>1</v>
      </c>
      <c r="BC95" s="107">
        <v>1</v>
      </c>
      <c r="BD95" s="107">
        <v>1</v>
      </c>
      <c r="BE95" s="107">
        <v>1</v>
      </c>
      <c r="BF95" s="107">
        <v>1</v>
      </c>
      <c r="BG95" s="107">
        <v>1</v>
      </c>
      <c r="BH95" s="107">
        <v>2</v>
      </c>
      <c r="BI95" s="107">
        <v>2</v>
      </c>
      <c r="BJ95" s="107">
        <v>2</v>
      </c>
      <c r="BK95" s="104">
        <v>2</v>
      </c>
      <c r="BL95" s="104">
        <v>2</v>
      </c>
      <c r="BM95" s="104">
        <v>2</v>
      </c>
      <c r="BN95" s="104">
        <v>2</v>
      </c>
      <c r="BO95" s="104">
        <v>2</v>
      </c>
      <c r="BP95" s="104">
        <v>2</v>
      </c>
      <c r="BQ95" s="104">
        <v>2</v>
      </c>
      <c r="BR95" s="104">
        <v>2</v>
      </c>
      <c r="BS95" s="104">
        <v>2</v>
      </c>
      <c r="BT95" s="104">
        <v>2</v>
      </c>
      <c r="BU95" s="104">
        <v>2</v>
      </c>
      <c r="BV95" s="104">
        <v>2</v>
      </c>
      <c r="BW95" s="104">
        <v>2</v>
      </c>
      <c r="BX95" s="104">
        <v>2</v>
      </c>
      <c r="BY95" s="104">
        <v>2</v>
      </c>
      <c r="BZ95" s="104">
        <v>2</v>
      </c>
      <c r="CA95" s="104">
        <v>2</v>
      </c>
      <c r="CB95" s="104">
        <v>2</v>
      </c>
      <c r="CC95" s="104">
        <v>2</v>
      </c>
      <c r="CD95" s="104">
        <v>2</v>
      </c>
      <c r="CE95" s="161">
        <v>2</v>
      </c>
      <c r="CF95" s="199"/>
      <c r="CG95" s="200"/>
    </row>
    <row r="96" spans="9:85" x14ac:dyDescent="0.25">
      <c r="I96" s="172">
        <v>5.6</v>
      </c>
      <c r="J96" s="166"/>
      <c r="K96" s="166"/>
      <c r="L96" s="166"/>
      <c r="M96" s="166"/>
      <c r="N96" s="107"/>
      <c r="O96" s="107">
        <v>1</v>
      </c>
      <c r="P96" s="107">
        <v>1</v>
      </c>
      <c r="Q96" s="107">
        <v>1</v>
      </c>
      <c r="R96" s="107">
        <v>1</v>
      </c>
      <c r="S96" s="107">
        <v>1</v>
      </c>
      <c r="T96" s="107">
        <v>2</v>
      </c>
      <c r="U96" s="107">
        <v>2</v>
      </c>
      <c r="V96" s="107">
        <v>2</v>
      </c>
      <c r="W96" s="107">
        <v>2</v>
      </c>
      <c r="X96" s="107">
        <v>2</v>
      </c>
      <c r="Y96" s="104">
        <v>2</v>
      </c>
      <c r="Z96" s="104">
        <v>2</v>
      </c>
      <c r="AA96" s="104">
        <v>2</v>
      </c>
      <c r="AB96" s="104">
        <v>2</v>
      </c>
      <c r="AC96" s="104">
        <v>2</v>
      </c>
      <c r="AD96" s="104">
        <v>2</v>
      </c>
      <c r="AE96" s="104">
        <v>2</v>
      </c>
      <c r="AF96" s="104">
        <v>2</v>
      </c>
      <c r="AG96" s="104">
        <v>2</v>
      </c>
      <c r="AH96" s="104">
        <v>2</v>
      </c>
      <c r="AI96" s="104">
        <v>2</v>
      </c>
      <c r="AJ96" s="104">
        <v>2</v>
      </c>
      <c r="AK96" s="311"/>
      <c r="AL96" s="299"/>
      <c r="AM96" s="299"/>
      <c r="AN96" s="300"/>
      <c r="AO96" s="300"/>
      <c r="AP96" s="300"/>
      <c r="AQ96" s="300"/>
      <c r="AR96" s="300"/>
      <c r="AS96" s="300"/>
      <c r="AT96" s="301"/>
      <c r="AV96" s="172">
        <v>5.6</v>
      </c>
      <c r="AW96" s="166"/>
      <c r="AX96" s="166"/>
      <c r="AY96" s="166"/>
      <c r="AZ96" s="166"/>
      <c r="BA96" s="107"/>
      <c r="BB96" s="107">
        <v>1</v>
      </c>
      <c r="BC96" s="107">
        <v>1</v>
      </c>
      <c r="BD96" s="107">
        <v>1</v>
      </c>
      <c r="BE96" s="107">
        <v>1</v>
      </c>
      <c r="BF96" s="107">
        <v>1</v>
      </c>
      <c r="BG96" s="107">
        <v>2</v>
      </c>
      <c r="BH96" s="107">
        <v>2</v>
      </c>
      <c r="BI96" s="107">
        <v>2</v>
      </c>
      <c r="BJ96" s="107">
        <v>2</v>
      </c>
      <c r="BK96" s="107">
        <v>2</v>
      </c>
      <c r="BL96" s="104">
        <v>2</v>
      </c>
      <c r="BM96" s="104">
        <v>2</v>
      </c>
      <c r="BN96" s="104">
        <v>2</v>
      </c>
      <c r="BO96" s="104">
        <v>2</v>
      </c>
      <c r="BP96" s="104">
        <v>2</v>
      </c>
      <c r="BQ96" s="104">
        <v>2</v>
      </c>
      <c r="BR96" s="104">
        <v>2</v>
      </c>
      <c r="BS96" s="104">
        <v>2</v>
      </c>
      <c r="BT96" s="104">
        <v>2</v>
      </c>
      <c r="BU96" s="104">
        <v>2</v>
      </c>
      <c r="BV96" s="104">
        <v>2</v>
      </c>
      <c r="BW96" s="104">
        <v>2</v>
      </c>
      <c r="BX96" s="104">
        <v>2</v>
      </c>
      <c r="BY96" s="104">
        <v>2</v>
      </c>
      <c r="BZ96" s="104">
        <v>2</v>
      </c>
      <c r="CA96" s="104">
        <v>2</v>
      </c>
      <c r="CB96" s="104">
        <v>2</v>
      </c>
      <c r="CC96" s="104">
        <v>2</v>
      </c>
      <c r="CD96" s="104">
        <v>2</v>
      </c>
      <c r="CE96" s="161">
        <v>2</v>
      </c>
      <c r="CF96" s="199"/>
      <c r="CG96" s="200"/>
    </row>
    <row r="97" spans="6:85" x14ac:dyDescent="0.25">
      <c r="I97" s="172">
        <v>5.8</v>
      </c>
      <c r="J97" s="166"/>
      <c r="K97" s="166"/>
      <c r="L97" s="166"/>
      <c r="M97" s="166"/>
      <c r="N97" s="107"/>
      <c r="O97" s="107">
        <v>1</v>
      </c>
      <c r="P97" s="107">
        <v>1</v>
      </c>
      <c r="Q97" s="107">
        <v>1</v>
      </c>
      <c r="R97" s="107">
        <v>1</v>
      </c>
      <c r="S97" s="107">
        <v>1</v>
      </c>
      <c r="T97" s="107">
        <v>2</v>
      </c>
      <c r="U97" s="107">
        <v>2</v>
      </c>
      <c r="V97" s="107">
        <v>2</v>
      </c>
      <c r="W97" s="107">
        <v>2</v>
      </c>
      <c r="X97" s="107">
        <v>2</v>
      </c>
      <c r="Y97" s="107">
        <v>2</v>
      </c>
      <c r="Z97" s="104">
        <v>2</v>
      </c>
      <c r="AA97" s="104">
        <v>2</v>
      </c>
      <c r="AB97" s="104">
        <v>2</v>
      </c>
      <c r="AC97" s="104">
        <v>2</v>
      </c>
      <c r="AD97" s="104">
        <v>2</v>
      </c>
      <c r="AE97" s="104">
        <v>2</v>
      </c>
      <c r="AF97" s="104">
        <v>2</v>
      </c>
      <c r="AG97" s="104">
        <v>2</v>
      </c>
      <c r="AH97" s="104">
        <v>2</v>
      </c>
      <c r="AI97" s="104">
        <v>2</v>
      </c>
      <c r="AJ97" s="104">
        <v>2</v>
      </c>
      <c r="AK97" s="311"/>
      <c r="AL97" s="299"/>
      <c r="AM97" s="299"/>
      <c r="AN97" s="300"/>
      <c r="AO97" s="300"/>
      <c r="AP97" s="300"/>
      <c r="AQ97" s="300"/>
      <c r="AR97" s="300"/>
      <c r="AS97" s="300"/>
      <c r="AT97" s="301"/>
      <c r="AV97" s="172">
        <v>5.8</v>
      </c>
      <c r="AW97" s="166"/>
      <c r="AX97" s="166"/>
      <c r="AY97" s="166"/>
      <c r="AZ97" s="166"/>
      <c r="BA97" s="107"/>
      <c r="BB97" s="107">
        <v>1</v>
      </c>
      <c r="BC97" s="107">
        <v>1</v>
      </c>
      <c r="BD97" s="107">
        <v>1</v>
      </c>
      <c r="BE97" s="107">
        <v>1</v>
      </c>
      <c r="BF97" s="107">
        <v>1</v>
      </c>
      <c r="BG97" s="107">
        <v>2</v>
      </c>
      <c r="BH97" s="107">
        <v>2</v>
      </c>
      <c r="BI97" s="107">
        <v>2</v>
      </c>
      <c r="BJ97" s="107">
        <v>2</v>
      </c>
      <c r="BK97" s="107">
        <v>2</v>
      </c>
      <c r="BL97" s="107">
        <v>2</v>
      </c>
      <c r="BM97" s="104">
        <v>2</v>
      </c>
      <c r="BN97" s="104">
        <v>2</v>
      </c>
      <c r="BO97" s="104">
        <v>2</v>
      </c>
      <c r="BP97" s="104">
        <v>2</v>
      </c>
      <c r="BQ97" s="104">
        <v>2</v>
      </c>
      <c r="BR97" s="104">
        <v>2</v>
      </c>
      <c r="BS97" s="104">
        <v>2</v>
      </c>
      <c r="BT97" s="104">
        <v>2</v>
      </c>
      <c r="BU97" s="104">
        <v>2</v>
      </c>
      <c r="BV97" s="104">
        <v>2</v>
      </c>
      <c r="BW97" s="104">
        <v>2</v>
      </c>
      <c r="BX97" s="104">
        <v>2</v>
      </c>
      <c r="BY97" s="104">
        <v>2</v>
      </c>
      <c r="BZ97" s="104">
        <v>2</v>
      </c>
      <c r="CA97" s="104">
        <v>2</v>
      </c>
      <c r="CB97" s="104">
        <v>2</v>
      </c>
      <c r="CC97" s="104">
        <v>2</v>
      </c>
      <c r="CD97" s="104">
        <v>2</v>
      </c>
      <c r="CE97" s="161">
        <v>2</v>
      </c>
      <c r="CF97" s="199"/>
      <c r="CG97" s="200"/>
    </row>
    <row r="98" spans="6:85" ht="15.75" thickBot="1" x14ac:dyDescent="0.3">
      <c r="I98" s="173">
        <v>6</v>
      </c>
      <c r="J98" s="174"/>
      <c r="K98" s="174"/>
      <c r="L98" s="174"/>
      <c r="M98" s="174"/>
      <c r="N98" s="109"/>
      <c r="O98" s="109">
        <v>1</v>
      </c>
      <c r="P98" s="109">
        <v>1</v>
      </c>
      <c r="Q98" s="109">
        <v>1</v>
      </c>
      <c r="R98" s="109">
        <v>1</v>
      </c>
      <c r="S98" s="109">
        <v>1</v>
      </c>
      <c r="T98" s="109">
        <v>2</v>
      </c>
      <c r="U98" s="109">
        <v>2</v>
      </c>
      <c r="V98" s="109">
        <v>2</v>
      </c>
      <c r="W98" s="109">
        <v>2</v>
      </c>
      <c r="X98" s="109">
        <v>2</v>
      </c>
      <c r="Y98" s="109">
        <v>2</v>
      </c>
      <c r="Z98" s="108">
        <v>2</v>
      </c>
      <c r="AA98" s="108">
        <v>2</v>
      </c>
      <c r="AB98" s="108">
        <v>2</v>
      </c>
      <c r="AC98" s="108">
        <v>2</v>
      </c>
      <c r="AD98" s="108">
        <v>2</v>
      </c>
      <c r="AE98" s="108">
        <v>2</v>
      </c>
      <c r="AF98" s="108">
        <v>2</v>
      </c>
      <c r="AG98" s="108">
        <v>2</v>
      </c>
      <c r="AH98" s="108">
        <v>2</v>
      </c>
      <c r="AI98" s="108">
        <v>2</v>
      </c>
      <c r="AJ98" s="108">
        <v>2</v>
      </c>
      <c r="AK98" s="312"/>
      <c r="AL98" s="302"/>
      <c r="AM98" s="302"/>
      <c r="AN98" s="303"/>
      <c r="AO98" s="303"/>
      <c r="AP98" s="303"/>
      <c r="AQ98" s="303"/>
      <c r="AR98" s="303"/>
      <c r="AS98" s="303"/>
      <c r="AT98" s="304"/>
      <c r="AV98" s="173">
        <v>6</v>
      </c>
      <c r="AW98" s="174"/>
      <c r="AX98" s="174"/>
      <c r="AY98" s="174"/>
      <c r="AZ98" s="174"/>
      <c r="BA98" s="109"/>
      <c r="BB98" s="109">
        <v>1</v>
      </c>
      <c r="BC98" s="109">
        <v>1</v>
      </c>
      <c r="BD98" s="109">
        <v>1</v>
      </c>
      <c r="BE98" s="109">
        <v>1</v>
      </c>
      <c r="BF98" s="109">
        <v>1</v>
      </c>
      <c r="BG98" s="109">
        <v>2</v>
      </c>
      <c r="BH98" s="109">
        <v>2</v>
      </c>
      <c r="BI98" s="109">
        <v>2</v>
      </c>
      <c r="BJ98" s="109">
        <v>2</v>
      </c>
      <c r="BK98" s="109">
        <v>2</v>
      </c>
      <c r="BL98" s="109">
        <v>2</v>
      </c>
      <c r="BM98" s="108">
        <v>2</v>
      </c>
      <c r="BN98" s="108">
        <v>2</v>
      </c>
      <c r="BO98" s="108">
        <v>2</v>
      </c>
      <c r="BP98" s="108">
        <v>2</v>
      </c>
      <c r="BQ98" s="108">
        <v>2</v>
      </c>
      <c r="BR98" s="108">
        <v>2</v>
      </c>
      <c r="BS98" s="108">
        <v>2</v>
      </c>
      <c r="BT98" s="108">
        <v>2</v>
      </c>
      <c r="BU98" s="108">
        <v>2</v>
      </c>
      <c r="BV98" s="108">
        <v>2</v>
      </c>
      <c r="BW98" s="108">
        <v>2</v>
      </c>
      <c r="BX98" s="108">
        <v>2</v>
      </c>
      <c r="BY98" s="108">
        <v>2</v>
      </c>
      <c r="BZ98" s="108">
        <v>2</v>
      </c>
      <c r="CA98" s="108">
        <v>2</v>
      </c>
      <c r="CB98" s="108">
        <v>2</v>
      </c>
      <c r="CC98" s="108">
        <v>2</v>
      </c>
      <c r="CD98" s="108">
        <v>2</v>
      </c>
      <c r="CE98" s="201"/>
      <c r="CF98" s="201"/>
      <c r="CG98" s="202"/>
    </row>
    <row r="100" spans="6:85" x14ac:dyDescent="0.25">
      <c r="F100" s="111" t="s">
        <v>118</v>
      </c>
      <c r="G100" s="112" t="s">
        <v>119</v>
      </c>
      <c r="H100" s="112" t="s">
        <v>120</v>
      </c>
    </row>
    <row r="101" spans="6:85" x14ac:dyDescent="0.25">
      <c r="F101" s="113">
        <f>(5*(((($I22+0.3)*(AV$4-0.035)*$H$3)+(AV$4-0.035)*$D$9)+(AV$4-0.035)*($D$21))*(((AV$4-0.035)*100)^3)/(384*$D$8*$D$10)*10)</f>
        <v>3.0008963385781499E-8</v>
      </c>
      <c r="G101" s="114">
        <f>(AW$4/0.5)/(5*(((($I22+0.3)*(AW$4-0.035)*$H$3)+(AW$4-0.035)*$D$9)+(AW$4-0.035)*($D$21))*(((AW$4-0.035)*100)^3)/(384*$D$8*$D$10)*10)</f>
        <v>2253.9263091487937</v>
      </c>
      <c r="H101" s="115">
        <f>IF(((($I22+0.3)*(AX$4-0.035)*$H$3)+(AX$4-0.035)*$D$9)&lt;=3,,IF(((($I22+0.3)*(AX$4-0.035)*$H$3)+(AX$4-0.035)*$D$9)&gt;5,2,1))</f>
        <v>0</v>
      </c>
    </row>
  </sheetData>
  <mergeCells count="55">
    <mergeCell ref="D6:E6"/>
    <mergeCell ref="A7:C7"/>
    <mergeCell ref="D7:E7"/>
    <mergeCell ref="A1:D1"/>
    <mergeCell ref="G1:H1"/>
    <mergeCell ref="A2:C2"/>
    <mergeCell ref="E2:E3"/>
    <mergeCell ref="A3:C3"/>
    <mergeCell ref="A15:C15"/>
    <mergeCell ref="D15:E15"/>
    <mergeCell ref="A13:C13"/>
    <mergeCell ref="D13:E13"/>
    <mergeCell ref="A14:C14"/>
    <mergeCell ref="D14:E14"/>
    <mergeCell ref="A22:C22"/>
    <mergeCell ref="D22:E22"/>
    <mergeCell ref="B38:E38"/>
    <mergeCell ref="A19:C19"/>
    <mergeCell ref="D19:E19"/>
    <mergeCell ref="A20:C20"/>
    <mergeCell ref="D20:E20"/>
    <mergeCell ref="A21:C21"/>
    <mergeCell ref="D21:E21"/>
    <mergeCell ref="A11:C11"/>
    <mergeCell ref="D11:E11"/>
    <mergeCell ref="A12:C12"/>
    <mergeCell ref="D12:E12"/>
    <mergeCell ref="I2:AT2"/>
    <mergeCell ref="A8:C8"/>
    <mergeCell ref="D8:E8"/>
    <mergeCell ref="A9:C9"/>
    <mergeCell ref="D9:E9"/>
    <mergeCell ref="G9:H9"/>
    <mergeCell ref="A4:C4"/>
    <mergeCell ref="D4:E4"/>
    <mergeCell ref="A5:C5"/>
    <mergeCell ref="D5:E5"/>
    <mergeCell ref="F5:F7"/>
    <mergeCell ref="A6:C6"/>
    <mergeCell ref="AV2:CG2"/>
    <mergeCell ref="AV3:CG3"/>
    <mergeCell ref="AV35:CG35"/>
    <mergeCell ref="AV67:CG67"/>
    <mergeCell ref="A23:C23"/>
    <mergeCell ref="D23:E23"/>
    <mergeCell ref="I67:AT67"/>
    <mergeCell ref="I35:AT35"/>
    <mergeCell ref="I3:AT3"/>
    <mergeCell ref="F15:G17"/>
    <mergeCell ref="A16:C16"/>
    <mergeCell ref="D16:E16"/>
    <mergeCell ref="A17:C17"/>
    <mergeCell ref="D17:E17"/>
    <mergeCell ref="A10:C10"/>
    <mergeCell ref="D10:E10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85" zoomScaleNormal="85" workbookViewId="0">
      <selection sqref="A1:C1"/>
    </sheetView>
  </sheetViews>
  <sheetFormatPr defaultRowHeight="15" x14ac:dyDescent="0.25"/>
  <cols>
    <col min="1" max="1" width="6.28515625" style="218" bestFit="1" customWidth="1"/>
    <col min="2" max="2" width="15.5703125" style="218" customWidth="1"/>
    <col min="3" max="3" width="21.7109375" style="218" customWidth="1"/>
    <col min="4" max="4" width="9.7109375" style="218" bestFit="1" customWidth="1"/>
    <col min="5" max="6" width="8.85546875" style="218" bestFit="1" customWidth="1"/>
    <col min="7" max="7" width="13.42578125" style="218" bestFit="1" customWidth="1"/>
    <col min="8" max="8" width="7.85546875" style="226" bestFit="1" customWidth="1"/>
    <col min="9" max="9" width="7.28515625" style="218" bestFit="1" customWidth="1"/>
    <col min="10" max="10" width="17.5703125" style="218" customWidth="1"/>
    <col min="11" max="16384" width="9.140625" style="218"/>
  </cols>
  <sheetData>
    <row r="1" spans="1:10" ht="30.75" thickBot="1" x14ac:dyDescent="0.3">
      <c r="A1" s="718" t="s">
        <v>143</v>
      </c>
      <c r="B1" s="719"/>
      <c r="C1" s="720"/>
      <c r="D1" s="215" t="s">
        <v>130</v>
      </c>
      <c r="E1" s="215" t="s">
        <v>131</v>
      </c>
      <c r="F1" s="256" t="s">
        <v>132</v>
      </c>
      <c r="G1" s="278" t="s">
        <v>134</v>
      </c>
      <c r="H1" s="264" t="s">
        <v>133</v>
      </c>
      <c r="I1" s="653" t="s">
        <v>0</v>
      </c>
      <c r="J1" s="694"/>
    </row>
    <row r="2" spans="1:10" ht="30" customHeight="1" x14ac:dyDescent="0.25">
      <c r="A2" s="379" t="s">
        <v>1</v>
      </c>
      <c r="B2" s="380"/>
      <c r="C2" s="380"/>
      <c r="D2" s="214">
        <v>2</v>
      </c>
      <c r="E2" s="214">
        <v>2</v>
      </c>
      <c r="F2" s="254">
        <v>2</v>
      </c>
      <c r="G2" s="711">
        <f>D2*D3+E2*E3+F3*F2</f>
        <v>18</v>
      </c>
      <c r="H2" s="697">
        <f>D2+E2+F2</f>
        <v>6</v>
      </c>
      <c r="I2" s="266" t="s">
        <v>2</v>
      </c>
      <c r="J2" s="267" t="s">
        <v>3</v>
      </c>
    </row>
    <row r="3" spans="1:10" ht="15.75" thickBot="1" x14ac:dyDescent="0.3">
      <c r="A3" s="444" t="s">
        <v>4</v>
      </c>
      <c r="B3" s="445"/>
      <c r="C3" s="445"/>
      <c r="D3" s="50">
        <v>3</v>
      </c>
      <c r="E3" s="50">
        <v>3</v>
      </c>
      <c r="F3" s="147">
        <v>3</v>
      </c>
      <c r="G3" s="712"/>
      <c r="H3" s="717"/>
      <c r="I3" s="268" t="s">
        <v>5</v>
      </c>
      <c r="J3" s="269">
        <v>0.46</v>
      </c>
    </row>
    <row r="4" spans="1:10" ht="15.75" thickBot="1" x14ac:dyDescent="0.3">
      <c r="A4" s="646" t="s">
        <v>144</v>
      </c>
      <c r="B4" s="647"/>
      <c r="C4" s="647"/>
      <c r="D4" s="648">
        <v>0</v>
      </c>
      <c r="E4" s="648"/>
      <c r="F4" s="649"/>
      <c r="G4" s="252" t="s">
        <v>138</v>
      </c>
      <c r="H4" s="265" t="s">
        <v>137</v>
      </c>
      <c r="I4" s="270" t="s">
        <v>7</v>
      </c>
      <c r="J4" s="269">
        <v>0.32</v>
      </c>
    </row>
    <row r="5" spans="1:10" x14ac:dyDescent="0.25">
      <c r="A5" s="650" t="s">
        <v>6</v>
      </c>
      <c r="B5" s="651"/>
      <c r="C5" s="651"/>
      <c r="D5" s="651" t="s">
        <v>135</v>
      </c>
      <c r="E5" s="651"/>
      <c r="F5" s="652"/>
      <c r="G5" s="279"/>
      <c r="H5" s="223"/>
      <c r="I5" s="271" t="s">
        <v>8</v>
      </c>
      <c r="J5" s="272">
        <v>0.55000000000000004</v>
      </c>
    </row>
    <row r="6" spans="1:10" ht="15.75" thickBot="1" x14ac:dyDescent="0.3">
      <c r="A6" s="645" t="s">
        <v>13</v>
      </c>
      <c r="B6" s="530"/>
      <c r="C6" s="530"/>
      <c r="D6" s="239">
        <f>(5*(D17+$D$24)*(((D2-0.035)*100)^3)/(384*$D$10*$D$12)*10)</f>
        <v>0.37892634013372289</v>
      </c>
      <c r="E6" s="239">
        <f>(5*(E17+$D$24)*(((E2-0.035)*100)^3)/(384*$D$10*$D$12)*10)</f>
        <v>0.37892634013372289</v>
      </c>
      <c r="F6" s="240">
        <f>(5*(F17+$D$24)*(((F2-0.035)*100)^3)/(384*$D$10*$D$12)*10)</f>
        <v>0.37892634013372289</v>
      </c>
      <c r="G6" s="253"/>
      <c r="H6" s="535"/>
      <c r="I6" s="273" t="s">
        <v>29</v>
      </c>
      <c r="J6" s="286"/>
    </row>
    <row r="7" spans="1:10" x14ac:dyDescent="0.25">
      <c r="A7" s="645" t="s">
        <v>14</v>
      </c>
      <c r="B7" s="530"/>
      <c r="C7" s="530"/>
      <c r="D7" s="239">
        <f>(5*(D18+$D$24)*(((D2-0.035)*100)^3)/(384*$D$10*$D$12)*10)</f>
        <v>0.32829121023868346</v>
      </c>
      <c r="E7" s="239">
        <f>(5*(E18+$D$24)*(((E2-0.035)*100)^3)/(384*$D$10*$D$12)*10)</f>
        <v>0.32829121023868346</v>
      </c>
      <c r="F7" s="240">
        <f>(5*(F18+$D$24)*(((F2-0.035)*100)^3)/(384*$D$10*$D$12)*10)</f>
        <v>0.32829121023868346</v>
      </c>
      <c r="G7" s="253"/>
      <c r="H7" s="535"/>
      <c r="I7" s="715" t="s">
        <v>32</v>
      </c>
      <c r="J7" s="716"/>
    </row>
    <row r="8" spans="1:10" ht="15.75" thickBot="1" x14ac:dyDescent="0.3">
      <c r="A8" s="699" t="s">
        <v>15</v>
      </c>
      <c r="B8" s="700"/>
      <c r="C8" s="700"/>
      <c r="D8" s="248">
        <f>(5*(D19+$D$24)*(((D2-0.035)*100)^3)/(384*$D$10*$D$12)*10)</f>
        <v>0.41147749506624831</v>
      </c>
      <c r="E8" s="248">
        <f>(5*(E19+$D$24)*(((E2-0.035)*100)^3)/(384*$D$10*$D$12)*10)</f>
        <v>0.41147749506624831</v>
      </c>
      <c r="F8" s="249">
        <f>(5*(F19+$D$24)*(((F2-0.035)*100)^3)/(384*$D$10*$D$12)*10)</f>
        <v>0.41147749506624831</v>
      </c>
      <c r="G8" s="253"/>
      <c r="H8" s="535"/>
      <c r="I8" s="259" t="s">
        <v>33</v>
      </c>
      <c r="J8" s="260">
        <f>0.28*1.03</f>
        <v>0.28840000000000005</v>
      </c>
    </row>
    <row r="9" spans="1:10" ht="15.75" thickBot="1" x14ac:dyDescent="0.3">
      <c r="A9" s="704" t="s">
        <v>139</v>
      </c>
      <c r="B9" s="705"/>
      <c r="C9" s="705"/>
      <c r="D9" s="287">
        <f>D2/0.5</f>
        <v>4</v>
      </c>
      <c r="E9" s="287">
        <f>E2/0.5</f>
        <v>4</v>
      </c>
      <c r="F9" s="288">
        <f>F2/0.5</f>
        <v>4</v>
      </c>
      <c r="G9" s="253"/>
      <c r="H9" s="150"/>
      <c r="I9" s="261" t="s">
        <v>34</v>
      </c>
      <c r="J9" s="260">
        <f>(1.16*100)/(1000^2)*2690</f>
        <v>0.31203999999999998</v>
      </c>
    </row>
    <row r="10" spans="1:10" ht="15" customHeight="1" thickBot="1" x14ac:dyDescent="0.3">
      <c r="A10" s="713" t="s">
        <v>30</v>
      </c>
      <c r="B10" s="714"/>
      <c r="C10" s="714"/>
      <c r="D10" s="702">
        <f>6.83*10^5</f>
        <v>683000</v>
      </c>
      <c r="E10" s="721"/>
      <c r="F10" s="722"/>
      <c r="G10" s="280"/>
      <c r="I10" s="262" t="s">
        <v>117</v>
      </c>
      <c r="J10" s="263">
        <f>(1.64*100)/(1000^2)*2690</f>
        <v>0.44116</v>
      </c>
    </row>
    <row r="11" spans="1:10" ht="15" customHeight="1" x14ac:dyDescent="0.25">
      <c r="A11" s="405" t="s">
        <v>25</v>
      </c>
      <c r="B11" s="406"/>
      <c r="C11" s="406"/>
      <c r="D11" s="703">
        <f>J10</f>
        <v>0.44116</v>
      </c>
      <c r="E11" s="728"/>
      <c r="F11" s="729"/>
      <c r="G11" s="281"/>
    </row>
    <row r="12" spans="1:10" ht="15" customHeight="1" thickBot="1" x14ac:dyDescent="0.3">
      <c r="A12" s="625" t="s">
        <v>9</v>
      </c>
      <c r="B12" s="626"/>
      <c r="C12" s="626"/>
      <c r="D12" s="730">
        <v>27.23</v>
      </c>
      <c r="E12" s="731"/>
      <c r="F12" s="732"/>
      <c r="G12" s="275" t="s">
        <v>145</v>
      </c>
      <c r="I12" s="683" t="s">
        <v>141</v>
      </c>
      <c r="J12" s="683"/>
    </row>
    <row r="13" spans="1:10" ht="15" customHeight="1" x14ac:dyDescent="0.25">
      <c r="A13" s="629" t="s">
        <v>10</v>
      </c>
      <c r="B13" s="630"/>
      <c r="C13" s="630"/>
      <c r="D13" s="291">
        <f>(D3+0.3)*(D2-0.035)*$J3*$D$25</f>
        <v>3.1320135000000002</v>
      </c>
      <c r="E13" s="291">
        <f>(E3+0.3)*(E2-0.035)*$J3*$D$25</f>
        <v>3.1320135000000002</v>
      </c>
      <c r="F13" s="292">
        <f>(F3+0.3)*(F2-0.035)*$J3*$D$25</f>
        <v>3.1320135000000002</v>
      </c>
      <c r="G13" s="293">
        <f>IF($D$4=0,SUM(D13:F13),(SUM(D13:F13))*1.1^$D$4)</f>
        <v>9.3960405000000016</v>
      </c>
      <c r="H13" s="706" t="s">
        <v>140</v>
      </c>
      <c r="I13" s="540" t="s">
        <v>115</v>
      </c>
      <c r="J13" s="733"/>
    </row>
    <row r="14" spans="1:10" x14ac:dyDescent="0.25">
      <c r="A14" s="617" t="s">
        <v>11</v>
      </c>
      <c r="B14" s="618"/>
      <c r="C14" s="618"/>
      <c r="D14" s="242">
        <f>(D3+0.3)*(D2-0.035)*$J$4*$D$25</f>
        <v>2.1787920000000001</v>
      </c>
      <c r="E14" s="242">
        <f>(E3+0.3)*(E2-0.035)*$J$4*$D$25</f>
        <v>2.1787920000000001</v>
      </c>
      <c r="F14" s="244">
        <f>(F3+0.3)*(F2-0.035)*$J$4*$D$25</f>
        <v>2.1787920000000001</v>
      </c>
      <c r="G14" s="294">
        <f>IF($D$4=0,SUM(D14:F14),(SUM(D14:F14))*1.1^$D$4)</f>
        <v>6.5363760000000006</v>
      </c>
      <c r="H14" s="707"/>
      <c r="I14" s="734"/>
      <c r="J14" s="735"/>
    </row>
    <row r="15" spans="1:10" ht="15.75" thickBot="1" x14ac:dyDescent="0.3">
      <c r="A15" s="617" t="s">
        <v>12</v>
      </c>
      <c r="B15" s="618"/>
      <c r="C15" s="618"/>
      <c r="D15" s="242">
        <f>(D3+0.3)*(D2-0.035)*$J$5*$D$25</f>
        <v>3.7447987500000002</v>
      </c>
      <c r="E15" s="242">
        <f>(E3+0.3)*(E2-0.035)*$J$5*$D$25</f>
        <v>3.7447987500000002</v>
      </c>
      <c r="F15" s="244">
        <f>(F3+0.3)*(F2-0.035)*$J$5*$D$25</f>
        <v>3.7447987500000002</v>
      </c>
      <c r="G15" s="295">
        <f>IF($D$4=0,SUM(D15:F15),(SUM(D15:F15))*1.1^$D$4)</f>
        <v>11.23439625</v>
      </c>
      <c r="H15" s="708"/>
      <c r="I15" s="736"/>
      <c r="J15" s="737"/>
    </row>
    <row r="16" spans="1:10" x14ac:dyDescent="0.25">
      <c r="A16" s="617" t="s">
        <v>19</v>
      </c>
      <c r="B16" s="618"/>
      <c r="C16" s="618"/>
      <c r="D16" s="242">
        <f>(D2-0.035)*$D$11</f>
        <v>0.86687940000000008</v>
      </c>
      <c r="E16" s="242">
        <f>(E2-0.035)*$D$11</f>
        <v>0.86687940000000008</v>
      </c>
      <c r="F16" s="244">
        <f>(F2-0.035)*$D$11</f>
        <v>0.86687940000000008</v>
      </c>
      <c r="G16" s="229"/>
    </row>
    <row r="17" spans="1:10" ht="15" customHeight="1" x14ac:dyDescent="0.25">
      <c r="A17" s="617" t="s">
        <v>26</v>
      </c>
      <c r="B17" s="618"/>
      <c r="C17" s="618"/>
      <c r="D17" s="242">
        <f>(D13+D16)</f>
        <v>3.9988929000000004</v>
      </c>
      <c r="E17" s="242">
        <f>(E13+E16)</f>
        <v>3.9988929000000004</v>
      </c>
      <c r="F17" s="244">
        <f>(F13+F16)</f>
        <v>3.9988929000000004</v>
      </c>
      <c r="G17" s="229"/>
      <c r="H17" s="218"/>
    </row>
    <row r="18" spans="1:10" x14ac:dyDescent="0.25">
      <c r="A18" s="617" t="s">
        <v>27</v>
      </c>
      <c r="B18" s="618"/>
      <c r="C18" s="618"/>
      <c r="D18" s="242">
        <f>(D14+D16)</f>
        <v>3.0456714000000003</v>
      </c>
      <c r="E18" s="242">
        <f>(E14+E16)</f>
        <v>3.0456714000000003</v>
      </c>
      <c r="F18" s="244">
        <f>(F14+F16)</f>
        <v>3.0456714000000003</v>
      </c>
      <c r="G18" s="229"/>
      <c r="H18" s="218"/>
    </row>
    <row r="19" spans="1:10" ht="15.75" thickBot="1" x14ac:dyDescent="0.3">
      <c r="A19" s="619" t="s">
        <v>28</v>
      </c>
      <c r="B19" s="620"/>
      <c r="C19" s="620"/>
      <c r="D19" s="245">
        <f>(D15+D16)</f>
        <v>4.6116781500000004</v>
      </c>
      <c r="E19" s="245">
        <f>(E15+E16)</f>
        <v>4.6116781500000004</v>
      </c>
      <c r="F19" s="246">
        <f>(F15+F16)</f>
        <v>4.6116781500000004</v>
      </c>
      <c r="G19" s="238"/>
      <c r="H19" s="151"/>
    </row>
    <row r="20" spans="1:10" ht="15.75" thickBot="1" x14ac:dyDescent="0.3">
      <c r="D20" s="277"/>
      <c r="E20" s="277"/>
      <c r="F20" s="277"/>
      <c r="G20" s="280"/>
      <c r="H20" s="151"/>
      <c r="I20" s="226"/>
      <c r="J20" s="276"/>
    </row>
    <row r="21" spans="1:10" x14ac:dyDescent="0.25">
      <c r="A21" s="621" t="s">
        <v>20</v>
      </c>
      <c r="B21" s="622"/>
      <c r="C21" s="622"/>
      <c r="D21" s="690">
        <f>(5.93*100)/(1000^2)</f>
        <v>5.9299999999999999E-4</v>
      </c>
      <c r="E21" s="738"/>
      <c r="F21" s="739"/>
      <c r="G21" s="280"/>
      <c r="H21" s="151"/>
    </row>
    <row r="22" spans="1:10" x14ac:dyDescent="0.25">
      <c r="A22" s="607" t="s">
        <v>31</v>
      </c>
      <c r="B22" s="608"/>
      <c r="C22" s="608"/>
      <c r="D22" s="687">
        <v>2690</v>
      </c>
      <c r="E22" s="740"/>
      <c r="F22" s="741"/>
      <c r="G22" s="280"/>
      <c r="H22" s="151"/>
    </row>
    <row r="23" spans="1:10" x14ac:dyDescent="0.25">
      <c r="A23" s="607" t="s">
        <v>21</v>
      </c>
      <c r="B23" s="608"/>
      <c r="C23" s="608"/>
      <c r="D23" s="688">
        <f>D22*D21</f>
        <v>1.59517</v>
      </c>
      <c r="E23" s="742"/>
      <c r="F23" s="743"/>
      <c r="G23" s="283"/>
      <c r="H23" s="151"/>
    </row>
    <row r="24" spans="1:10" ht="15.75" thickBot="1" x14ac:dyDescent="0.3">
      <c r="A24" s="613" t="s">
        <v>22</v>
      </c>
      <c r="B24" s="614"/>
      <c r="C24" s="614"/>
      <c r="D24" s="689">
        <f>(D2-0.035)*(D23)</f>
        <v>3.1345090500000001</v>
      </c>
      <c r="E24" s="723"/>
      <c r="F24" s="724"/>
      <c r="G24" s="284"/>
      <c r="H24" s="151"/>
    </row>
    <row r="25" spans="1:10" ht="15.75" thickBot="1" x14ac:dyDescent="0.3">
      <c r="A25" s="592" t="s">
        <v>121</v>
      </c>
      <c r="B25" s="593"/>
      <c r="C25" s="593"/>
      <c r="D25" s="725">
        <v>1.05</v>
      </c>
      <c r="E25" s="726"/>
      <c r="F25" s="727"/>
      <c r="G25" s="282"/>
      <c r="H25" s="151"/>
    </row>
    <row r="26" spans="1:10" x14ac:dyDescent="0.25">
      <c r="A26" s="151"/>
      <c r="B26" s="151"/>
      <c r="C26" s="151"/>
      <c r="D26" s="231"/>
      <c r="E26" s="231"/>
      <c r="F26" s="231"/>
      <c r="G26" s="232"/>
      <c r="H26" s="151"/>
    </row>
    <row r="27" spans="1:10" x14ac:dyDescent="0.25">
      <c r="A27" s="151"/>
      <c r="B27" s="151"/>
      <c r="C27" s="151"/>
      <c r="D27" s="231"/>
      <c r="E27" s="231"/>
      <c r="F27" s="231"/>
      <c r="G27" s="151"/>
      <c r="H27" s="151"/>
    </row>
    <row r="28" spans="1:10" x14ac:dyDescent="0.25">
      <c r="C28" s="233"/>
      <c r="G28" s="151"/>
      <c r="H28" s="151"/>
    </row>
    <row r="29" spans="1:10" ht="15" customHeight="1" x14ac:dyDescent="0.25">
      <c r="B29" s="234"/>
      <c r="C29" s="234"/>
      <c r="D29" s="234"/>
      <c r="E29" s="234"/>
      <c r="F29" s="234"/>
      <c r="G29" s="285"/>
      <c r="H29" s="151"/>
    </row>
    <row r="30" spans="1:10" ht="15" customHeight="1" x14ac:dyDescent="0.25">
      <c r="B30" s="234"/>
      <c r="C30" s="234"/>
      <c r="D30" s="234"/>
      <c r="E30" s="234"/>
      <c r="F30" s="234"/>
      <c r="G30" s="234"/>
    </row>
    <row r="31" spans="1:10" ht="15" customHeight="1" x14ac:dyDescent="0.25">
      <c r="B31" s="234"/>
      <c r="C31" s="234"/>
      <c r="D31" s="234"/>
      <c r="E31" s="234"/>
      <c r="F31" s="234"/>
      <c r="G31" s="234"/>
    </row>
    <row r="32" spans="1:10" ht="15" customHeight="1" x14ac:dyDescent="0.25">
      <c r="B32" s="234"/>
      <c r="C32" s="234"/>
      <c r="D32" s="234"/>
      <c r="E32" s="234"/>
      <c r="F32" s="234"/>
      <c r="G32" s="234"/>
    </row>
    <row r="33" spans="2:7" ht="15" customHeight="1" x14ac:dyDescent="0.25">
      <c r="B33" s="234"/>
      <c r="C33" s="234"/>
      <c r="D33" s="234"/>
      <c r="E33" s="234"/>
      <c r="F33" s="234"/>
      <c r="G33" s="234"/>
    </row>
    <row r="34" spans="2:7" ht="15" customHeight="1" x14ac:dyDescent="0.25">
      <c r="B34" s="234"/>
      <c r="C34" s="234"/>
      <c r="D34" s="234"/>
      <c r="E34" s="234"/>
      <c r="F34" s="234"/>
      <c r="G34" s="234"/>
    </row>
    <row r="35" spans="2:7" ht="15" customHeight="1" x14ac:dyDescent="0.25">
      <c r="B35" s="234"/>
      <c r="C35" s="234"/>
      <c r="D35" s="234"/>
      <c r="E35" s="234"/>
      <c r="F35" s="234"/>
      <c r="G35" s="234"/>
    </row>
    <row r="36" spans="2:7" ht="15" customHeight="1" x14ac:dyDescent="0.25">
      <c r="B36" s="234"/>
      <c r="C36" s="234"/>
      <c r="D36" s="234"/>
      <c r="E36" s="234"/>
      <c r="F36" s="234"/>
      <c r="G36" s="234"/>
    </row>
    <row r="37" spans="2:7" x14ac:dyDescent="0.25">
      <c r="B37" s="234"/>
      <c r="C37" s="234"/>
      <c r="D37" s="234"/>
      <c r="E37" s="234"/>
      <c r="F37" s="234"/>
      <c r="G37" s="234"/>
    </row>
    <row r="38" spans="2:7" x14ac:dyDescent="0.25">
      <c r="B38" s="234"/>
      <c r="C38" s="234"/>
      <c r="D38" s="234"/>
      <c r="E38" s="234"/>
      <c r="F38" s="234"/>
      <c r="G38" s="234"/>
    </row>
    <row r="39" spans="2:7" x14ac:dyDescent="0.25">
      <c r="C39" s="233"/>
    </row>
    <row r="40" spans="2:7" ht="15" customHeight="1" x14ac:dyDescent="0.25">
      <c r="B40" s="596"/>
      <c r="C40" s="596"/>
      <c r="D40" s="596"/>
      <c r="E40" s="596"/>
      <c r="F40" s="596"/>
      <c r="G40" s="596"/>
    </row>
    <row r="41" spans="2:7" x14ac:dyDescent="0.25">
      <c r="B41" s="234"/>
      <c r="C41" s="234"/>
      <c r="D41" s="234"/>
      <c r="E41" s="234"/>
      <c r="F41" s="234"/>
      <c r="G41" s="234"/>
    </row>
    <row r="42" spans="2:7" x14ac:dyDescent="0.25">
      <c r="B42" s="234"/>
      <c r="C42" s="234"/>
      <c r="D42" s="234"/>
      <c r="E42" s="234"/>
      <c r="F42" s="234"/>
      <c r="G42" s="234"/>
    </row>
  </sheetData>
  <mergeCells count="43">
    <mergeCell ref="I12:J12"/>
    <mergeCell ref="I13:J15"/>
    <mergeCell ref="D21:F21"/>
    <mergeCell ref="D22:F22"/>
    <mergeCell ref="D23:F23"/>
    <mergeCell ref="D5:F5"/>
    <mergeCell ref="A9:C9"/>
    <mergeCell ref="D11:F11"/>
    <mergeCell ref="D12:F12"/>
    <mergeCell ref="H13:H15"/>
    <mergeCell ref="A13:C13"/>
    <mergeCell ref="A14:C14"/>
    <mergeCell ref="A15:C15"/>
    <mergeCell ref="A11:C11"/>
    <mergeCell ref="A12:C12"/>
    <mergeCell ref="B40:G40"/>
    <mergeCell ref="A21:C21"/>
    <mergeCell ref="A22:C22"/>
    <mergeCell ref="A23:C23"/>
    <mergeCell ref="A16:C16"/>
    <mergeCell ref="A17:C17"/>
    <mergeCell ref="A18:C18"/>
    <mergeCell ref="A19:C19"/>
    <mergeCell ref="D24:F24"/>
    <mergeCell ref="D25:F25"/>
    <mergeCell ref="A24:C24"/>
    <mergeCell ref="A25:C25"/>
    <mergeCell ref="I1:J1"/>
    <mergeCell ref="A2:C2"/>
    <mergeCell ref="G2:G3"/>
    <mergeCell ref="A3:C3"/>
    <mergeCell ref="A10:C10"/>
    <mergeCell ref="I7:J7"/>
    <mergeCell ref="H2:H3"/>
    <mergeCell ref="A1:C1"/>
    <mergeCell ref="D10:F10"/>
    <mergeCell ref="A4:C4"/>
    <mergeCell ref="D4:F4"/>
    <mergeCell ref="H6:H8"/>
    <mergeCell ref="A7:C7"/>
    <mergeCell ref="A8:C8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zoomScaleNormal="100" workbookViewId="0">
      <selection activeCell="D22" sqref="D22:E22"/>
    </sheetView>
  </sheetViews>
  <sheetFormatPr defaultRowHeight="15" x14ac:dyDescent="0.25"/>
  <cols>
    <col min="1" max="1" width="6.28515625" style="343" bestFit="1" customWidth="1"/>
    <col min="2" max="2" width="15.5703125" style="343" customWidth="1"/>
    <col min="3" max="3" width="21.7109375" style="343" customWidth="1"/>
    <col min="4" max="4" width="9" style="343" bestFit="1" customWidth="1"/>
    <col min="5" max="5" width="9.5703125" style="343" bestFit="1" customWidth="1"/>
    <col min="6" max="6" width="9.7109375" style="17" customWidth="1"/>
    <col min="7" max="7" width="9.85546875" style="343" bestFit="1" customWidth="1"/>
    <col min="8" max="8" width="17.5703125" style="343" bestFit="1" customWidth="1"/>
    <col min="9" max="19" width="3.7109375" style="343" customWidth="1"/>
    <col min="20" max="46" width="4.7109375" style="343" customWidth="1"/>
    <col min="47" max="16384" width="9.140625" style="343"/>
  </cols>
  <sheetData>
    <row r="1" spans="1:46" ht="15.75" thickBot="1" x14ac:dyDescent="0.3">
      <c r="A1" s="438" t="s">
        <v>153</v>
      </c>
      <c r="B1" s="439"/>
      <c r="C1" s="439"/>
      <c r="D1" s="439"/>
      <c r="E1" s="18" t="s">
        <v>23</v>
      </c>
      <c r="F1" s="347"/>
      <c r="G1" s="500" t="s">
        <v>0</v>
      </c>
      <c r="H1" s="501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</row>
    <row r="2" spans="1:46" ht="30" customHeight="1" x14ac:dyDescent="0.25">
      <c r="A2" s="379" t="s">
        <v>1</v>
      </c>
      <c r="B2" s="380"/>
      <c r="C2" s="380"/>
      <c r="D2" s="2">
        <v>1</v>
      </c>
      <c r="E2" s="381">
        <f>D2*D3</f>
        <v>6</v>
      </c>
      <c r="F2" s="16"/>
      <c r="G2" s="69" t="s">
        <v>2</v>
      </c>
      <c r="H2" s="70" t="s">
        <v>3</v>
      </c>
      <c r="I2" s="580" t="s">
        <v>154</v>
      </c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681"/>
      <c r="AL2" s="681"/>
      <c r="AM2" s="681"/>
      <c r="AN2" s="681"/>
      <c r="AO2" s="681"/>
      <c r="AP2" s="681"/>
      <c r="AQ2" s="681"/>
      <c r="AR2" s="681"/>
      <c r="AS2" s="681"/>
      <c r="AT2" s="681"/>
    </row>
    <row r="3" spans="1:46" ht="15.75" thickBot="1" x14ac:dyDescent="0.3">
      <c r="A3" s="383" t="s">
        <v>4</v>
      </c>
      <c r="B3" s="384"/>
      <c r="C3" s="384"/>
      <c r="D3" s="346">
        <v>6</v>
      </c>
      <c r="E3" s="382"/>
      <c r="F3" s="16"/>
      <c r="G3" s="71" t="s">
        <v>5</v>
      </c>
      <c r="H3" s="344">
        <v>0.2</v>
      </c>
      <c r="I3" s="591" t="s">
        <v>16</v>
      </c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77"/>
      <c r="AO3" s="577"/>
      <c r="AP3" s="577"/>
      <c r="AQ3" s="577"/>
      <c r="AR3" s="577"/>
      <c r="AS3" s="577"/>
      <c r="AT3" s="577"/>
    </row>
    <row r="4" spans="1:46" x14ac:dyDescent="0.25">
      <c r="A4" s="446" t="s">
        <v>6</v>
      </c>
      <c r="B4" s="447"/>
      <c r="C4" s="447"/>
      <c r="D4" s="447" t="s">
        <v>24</v>
      </c>
      <c r="E4" s="532"/>
      <c r="F4" s="1"/>
      <c r="G4" s="341" t="s">
        <v>7</v>
      </c>
      <c r="H4" s="344">
        <v>0.32</v>
      </c>
      <c r="I4" s="154"/>
      <c r="J4" s="155">
        <v>0.4</v>
      </c>
      <c r="K4" s="155">
        <v>0.5</v>
      </c>
      <c r="L4" s="155">
        <v>0.6</v>
      </c>
      <c r="M4" s="155">
        <v>0.7</v>
      </c>
      <c r="N4" s="155">
        <v>0.8</v>
      </c>
      <c r="O4" s="155">
        <v>0.9</v>
      </c>
      <c r="P4" s="155">
        <v>1</v>
      </c>
      <c r="Q4" s="155">
        <v>1.1000000000000001</v>
      </c>
      <c r="R4" s="155">
        <v>1.2</v>
      </c>
      <c r="S4" s="155">
        <v>1.3</v>
      </c>
      <c r="T4" s="155">
        <v>1.4</v>
      </c>
      <c r="U4" s="155">
        <v>1.5</v>
      </c>
      <c r="V4" s="155">
        <v>1.6</v>
      </c>
      <c r="W4" s="155">
        <v>1.7</v>
      </c>
      <c r="X4" s="155">
        <v>1.8</v>
      </c>
      <c r="Y4" s="155">
        <v>1.9</v>
      </c>
      <c r="Z4" s="155">
        <v>2</v>
      </c>
      <c r="AA4" s="155">
        <v>2.1</v>
      </c>
      <c r="AB4" s="155">
        <v>2.2000000000000002</v>
      </c>
      <c r="AC4" s="155">
        <v>2.2999999999999998</v>
      </c>
      <c r="AD4" s="155">
        <v>2.4</v>
      </c>
      <c r="AE4" s="155">
        <v>2.5</v>
      </c>
      <c r="AF4" s="155">
        <v>2.6</v>
      </c>
      <c r="AG4" s="155">
        <v>2.7</v>
      </c>
      <c r="AH4" s="155">
        <v>2.8</v>
      </c>
      <c r="AI4" s="155">
        <v>2.9</v>
      </c>
      <c r="AJ4" s="155">
        <v>3</v>
      </c>
      <c r="AK4" s="155">
        <v>3.1</v>
      </c>
      <c r="AL4" s="155">
        <v>3.2</v>
      </c>
      <c r="AM4" s="155">
        <v>3.3</v>
      </c>
      <c r="AN4" s="158">
        <v>3.4</v>
      </c>
      <c r="AO4" s="158">
        <v>3.5</v>
      </c>
      <c r="AP4" s="158">
        <v>3.6</v>
      </c>
      <c r="AQ4" s="158">
        <v>3.7</v>
      </c>
      <c r="AR4" s="158">
        <v>3.8</v>
      </c>
      <c r="AS4" s="158">
        <v>3.9</v>
      </c>
      <c r="AT4" s="159">
        <v>4</v>
      </c>
    </row>
    <row r="5" spans="1:46" x14ac:dyDescent="0.25">
      <c r="A5" s="393" t="s">
        <v>13</v>
      </c>
      <c r="B5" s="394"/>
      <c r="C5" s="394"/>
      <c r="D5" s="533">
        <f>(5*(D15+$D$22)*((($D$2-0.035)*100)^3)/(384*$D$8*$D$10)*10)</f>
        <v>1.3232677816604492E-2</v>
      </c>
      <c r="E5" s="534"/>
      <c r="F5" s="535">
        <f>D2/0.5</f>
        <v>2</v>
      </c>
      <c r="G5" s="72" t="s">
        <v>8</v>
      </c>
      <c r="H5" s="352">
        <v>0.55000000000000004</v>
      </c>
      <c r="I5" s="160">
        <v>0.4</v>
      </c>
      <c r="J5" s="112"/>
      <c r="K5" s="112"/>
      <c r="L5" s="112"/>
      <c r="M5" s="112"/>
      <c r="N5" s="112"/>
      <c r="O5" s="112"/>
      <c r="P5" s="112"/>
      <c r="Q5" s="112"/>
      <c r="R5" s="104"/>
      <c r="S5" s="104"/>
      <c r="T5" s="104"/>
      <c r="U5" s="104"/>
      <c r="V5" s="104"/>
      <c r="W5" s="104"/>
      <c r="X5" s="104"/>
      <c r="Y5" s="104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52"/>
    </row>
    <row r="6" spans="1:46" ht="15.75" thickBot="1" x14ac:dyDescent="0.3">
      <c r="A6" s="393" t="s">
        <v>14</v>
      </c>
      <c r="B6" s="394"/>
      <c r="C6" s="394"/>
      <c r="D6" s="533">
        <f>(5*(D16+$D$22)*((($D$2-0.035)*100)^3)/(384*$D$8*$D$10)*10)</f>
        <v>1.5824139114252272E-2</v>
      </c>
      <c r="E6" s="534"/>
      <c r="F6" s="535"/>
      <c r="G6" s="342" t="s">
        <v>29</v>
      </c>
      <c r="H6" s="92"/>
      <c r="I6" s="160">
        <v>0.6</v>
      </c>
      <c r="J6" s="112"/>
      <c r="K6" s="112"/>
      <c r="L6" s="112"/>
      <c r="M6" s="112"/>
      <c r="N6" s="112"/>
      <c r="O6" s="115"/>
      <c r="P6" s="112"/>
      <c r="Q6" s="112"/>
      <c r="R6" s="104"/>
      <c r="S6" s="104"/>
      <c r="T6" s="104"/>
      <c r="U6" s="104"/>
      <c r="V6" s="104"/>
      <c r="W6" s="104"/>
      <c r="X6" s="104"/>
      <c r="Y6" s="104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52"/>
    </row>
    <row r="7" spans="1:46" ht="15.75" thickBot="1" x14ac:dyDescent="0.3">
      <c r="A7" s="397" t="s">
        <v>15</v>
      </c>
      <c r="B7" s="398"/>
      <c r="C7" s="398"/>
      <c r="D7" s="536">
        <f>(5*(D17+$D$22)*((($D$2-0.035)*100)^3)/(384*$D$8*$D$10)*10)</f>
        <v>2.0791106601410529E-2</v>
      </c>
      <c r="E7" s="537"/>
      <c r="F7" s="535"/>
      <c r="I7" s="160">
        <v>0.8</v>
      </c>
      <c r="J7" s="112"/>
      <c r="K7" s="112"/>
      <c r="L7" s="112"/>
      <c r="M7" s="112"/>
      <c r="N7" s="112"/>
      <c r="O7" s="112"/>
      <c r="P7" s="112"/>
      <c r="Q7" s="112"/>
      <c r="R7" s="104"/>
      <c r="S7" s="104"/>
      <c r="T7" s="104"/>
      <c r="U7" s="104"/>
      <c r="V7" s="104"/>
      <c r="W7" s="104"/>
      <c r="X7" s="104"/>
      <c r="Y7" s="104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52"/>
    </row>
    <row r="8" spans="1:46" ht="15" customHeight="1" thickBot="1" x14ac:dyDescent="0.3">
      <c r="A8" s="488" t="s">
        <v>30</v>
      </c>
      <c r="B8" s="489"/>
      <c r="C8" s="489"/>
      <c r="D8" s="589">
        <f>6.83*10^5</f>
        <v>683000</v>
      </c>
      <c r="E8" s="590"/>
      <c r="I8" s="160">
        <v>1</v>
      </c>
      <c r="J8" s="112"/>
      <c r="K8" s="112"/>
      <c r="L8" s="112"/>
      <c r="M8" s="112"/>
      <c r="N8" s="112"/>
      <c r="O8" s="112"/>
      <c r="P8" s="112"/>
      <c r="Q8" s="112"/>
      <c r="R8" s="104"/>
      <c r="S8" s="104"/>
      <c r="T8" s="104"/>
      <c r="U8" s="129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04"/>
      <c r="AO8" s="104"/>
      <c r="AP8" s="104"/>
      <c r="AQ8" s="104"/>
      <c r="AR8" s="104"/>
      <c r="AS8" s="104"/>
      <c r="AT8" s="105"/>
    </row>
    <row r="9" spans="1:46" ht="15" customHeight="1" x14ac:dyDescent="0.25">
      <c r="A9" s="401" t="s">
        <v>25</v>
      </c>
      <c r="B9" s="402"/>
      <c r="C9" s="402"/>
      <c r="D9" s="494">
        <f>H12</f>
        <v>0.44116</v>
      </c>
      <c r="E9" s="495"/>
      <c r="G9" s="500" t="s">
        <v>32</v>
      </c>
      <c r="H9" s="501"/>
      <c r="I9" s="160">
        <v>1.2</v>
      </c>
      <c r="J9" s="112"/>
      <c r="K9" s="112"/>
      <c r="L9" s="112"/>
      <c r="M9" s="112"/>
      <c r="N9" s="112"/>
      <c r="O9" s="112"/>
      <c r="P9" s="112"/>
      <c r="Q9" s="112"/>
      <c r="R9" s="104"/>
      <c r="S9" s="104"/>
      <c r="T9" s="104"/>
      <c r="U9" s="129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04"/>
      <c r="AO9" s="104"/>
      <c r="AP9" s="104"/>
      <c r="AQ9" s="104"/>
      <c r="AR9" s="104"/>
      <c r="AS9" s="104"/>
      <c r="AT9" s="105"/>
    </row>
    <row r="10" spans="1:46" ht="15" customHeight="1" x14ac:dyDescent="0.25">
      <c r="A10" s="405" t="s">
        <v>9</v>
      </c>
      <c r="B10" s="406"/>
      <c r="C10" s="406"/>
      <c r="D10" s="587">
        <v>50.64</v>
      </c>
      <c r="E10" s="588"/>
      <c r="G10" s="348" t="s">
        <v>33</v>
      </c>
      <c r="H10" s="73">
        <f>0.28*1.03</f>
        <v>0.28840000000000005</v>
      </c>
      <c r="I10" s="160">
        <v>1.4</v>
      </c>
      <c r="J10" s="166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04"/>
      <c r="W10" s="104"/>
      <c r="X10" s="208"/>
      <c r="Y10" s="208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208"/>
      <c r="AO10" s="208"/>
      <c r="AP10" s="208"/>
      <c r="AQ10" s="208"/>
      <c r="AR10" s="208"/>
      <c r="AS10" s="208" t="s">
        <v>149</v>
      </c>
      <c r="AT10" s="353" t="s">
        <v>149</v>
      </c>
    </row>
    <row r="11" spans="1:46" x14ac:dyDescent="0.25">
      <c r="A11" s="409" t="s">
        <v>10</v>
      </c>
      <c r="B11" s="410"/>
      <c r="C11" s="410"/>
      <c r="D11" s="411">
        <f>($D$3+0.3)*($D$2-0.035)*H3*D23</f>
        <v>1.2766950000000001</v>
      </c>
      <c r="E11" s="412"/>
      <c r="G11" s="349" t="s">
        <v>34</v>
      </c>
      <c r="H11" s="73">
        <f>(1.16*100)/(1000^2)*2690</f>
        <v>0.31203999999999998</v>
      </c>
      <c r="I11" s="160">
        <v>1.6</v>
      </c>
      <c r="J11" s="166"/>
      <c r="K11" s="166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04"/>
      <c r="W11" s="104"/>
      <c r="X11" s="208"/>
      <c r="Y11" s="208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208"/>
      <c r="AO11" s="208"/>
      <c r="AP11" s="208"/>
      <c r="AQ11" s="208" t="s">
        <v>149</v>
      </c>
      <c r="AR11" s="208" t="s">
        <v>149</v>
      </c>
      <c r="AS11" s="208" t="s">
        <v>149</v>
      </c>
      <c r="AT11" s="353" t="s">
        <v>149</v>
      </c>
    </row>
    <row r="12" spans="1:46" ht="15.75" thickBot="1" x14ac:dyDescent="0.3">
      <c r="A12" s="409" t="s">
        <v>11</v>
      </c>
      <c r="B12" s="410"/>
      <c r="C12" s="410"/>
      <c r="D12" s="411">
        <f>($D$3+0.3)*($D$2-0.035)*H4*D23</f>
        <v>2.0427119999999999</v>
      </c>
      <c r="E12" s="412"/>
      <c r="G12" s="350" t="s">
        <v>117</v>
      </c>
      <c r="H12" s="351">
        <f>(1.64*100)/(1000^2)*2690</f>
        <v>0.44116</v>
      </c>
      <c r="I12" s="160">
        <v>1.8</v>
      </c>
      <c r="J12" s="166"/>
      <c r="K12" s="166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04"/>
      <c r="W12" s="104"/>
      <c r="X12" s="208"/>
      <c r="Y12" s="208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208"/>
      <c r="AO12" s="208"/>
      <c r="AP12" s="208" t="s">
        <v>149</v>
      </c>
      <c r="AQ12" s="208" t="s">
        <v>149</v>
      </c>
      <c r="AR12" s="208" t="s">
        <v>149</v>
      </c>
      <c r="AS12" s="208" t="s">
        <v>149</v>
      </c>
      <c r="AT12" s="353" t="s">
        <v>149</v>
      </c>
    </row>
    <row r="13" spans="1:46" x14ac:dyDescent="0.25">
      <c r="A13" s="409" t="s">
        <v>12</v>
      </c>
      <c r="B13" s="410"/>
      <c r="C13" s="410"/>
      <c r="D13" s="411">
        <f>($D$3+0.3)*($D$2-0.035)*H5*D23</f>
        <v>3.5109112500000004</v>
      </c>
      <c r="E13" s="412"/>
      <c r="I13" s="160">
        <v>2</v>
      </c>
      <c r="J13" s="166"/>
      <c r="K13" s="166"/>
      <c r="L13" s="166"/>
      <c r="M13" s="112"/>
      <c r="N13" s="112"/>
      <c r="O13" s="112"/>
      <c r="P13" s="112"/>
      <c r="Q13" s="112"/>
      <c r="R13" s="112"/>
      <c r="S13" s="112"/>
      <c r="T13" s="112"/>
      <c r="U13" s="112"/>
      <c r="V13" s="104"/>
      <c r="W13" s="104"/>
      <c r="X13" s="208"/>
      <c r="Y13" s="208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208" t="s">
        <v>149</v>
      </c>
      <c r="AO13" s="208" t="s">
        <v>149</v>
      </c>
      <c r="AP13" s="208" t="s">
        <v>149</v>
      </c>
      <c r="AQ13" s="208" t="s">
        <v>149</v>
      </c>
      <c r="AR13" s="208" t="s">
        <v>149</v>
      </c>
      <c r="AS13" s="208" t="s">
        <v>149</v>
      </c>
      <c r="AT13" s="353" t="s">
        <v>149</v>
      </c>
    </row>
    <row r="14" spans="1:46" ht="15.75" thickBot="1" x14ac:dyDescent="0.3">
      <c r="A14" s="409" t="s">
        <v>19</v>
      </c>
      <c r="B14" s="410"/>
      <c r="C14" s="410"/>
      <c r="D14" s="411">
        <f>(D2-0.035)*D9</f>
        <v>0.42571939999999997</v>
      </c>
      <c r="E14" s="412"/>
      <c r="I14" s="160">
        <v>2.2000000000000002</v>
      </c>
      <c r="J14" s="166"/>
      <c r="K14" s="166"/>
      <c r="L14" s="166"/>
      <c r="M14" s="166"/>
      <c r="N14" s="112"/>
      <c r="O14" s="112"/>
      <c r="P14" s="112"/>
      <c r="Q14" s="112"/>
      <c r="R14" s="112"/>
      <c r="S14" s="112"/>
      <c r="T14" s="112"/>
      <c r="U14" s="112"/>
      <c r="V14" s="104"/>
      <c r="W14" s="104"/>
      <c r="X14" s="208"/>
      <c r="Y14" s="208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 t="s">
        <v>149</v>
      </c>
      <c r="AN14" s="208" t="s">
        <v>149</v>
      </c>
      <c r="AO14" s="208" t="s">
        <v>149</v>
      </c>
      <c r="AP14" s="208" t="s">
        <v>149</v>
      </c>
      <c r="AQ14" s="208" t="s">
        <v>149</v>
      </c>
      <c r="AR14" s="208" t="s">
        <v>149</v>
      </c>
      <c r="AS14" s="208" t="s">
        <v>149</v>
      </c>
      <c r="AT14" s="353" t="s">
        <v>149</v>
      </c>
    </row>
    <row r="15" spans="1:46" ht="15" customHeight="1" x14ac:dyDescent="0.25">
      <c r="A15" s="409" t="s">
        <v>26</v>
      </c>
      <c r="B15" s="410"/>
      <c r="C15" s="410"/>
      <c r="D15" s="685">
        <f>(D11+$D$14)</f>
        <v>1.7024144000000001</v>
      </c>
      <c r="E15" s="686"/>
      <c r="F15" s="540" t="s">
        <v>115</v>
      </c>
      <c r="G15" s="541"/>
      <c r="H15" s="103"/>
      <c r="I15" s="160">
        <v>2.4</v>
      </c>
      <c r="J15" s="166"/>
      <c r="K15" s="166"/>
      <c r="L15" s="166"/>
      <c r="M15" s="166"/>
      <c r="N15" s="112"/>
      <c r="O15" s="112"/>
      <c r="P15" s="112"/>
      <c r="Q15" s="112"/>
      <c r="R15" s="112"/>
      <c r="S15" s="112"/>
      <c r="T15" s="112"/>
      <c r="U15" s="112"/>
      <c r="V15" s="104"/>
      <c r="W15" s="104"/>
      <c r="X15" s="208"/>
      <c r="Y15" s="208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 t="s">
        <v>149</v>
      </c>
      <c r="AL15" s="129" t="s">
        <v>149</v>
      </c>
      <c r="AM15" s="129" t="s">
        <v>149</v>
      </c>
      <c r="AN15" s="208" t="s">
        <v>149</v>
      </c>
      <c r="AO15" s="208" t="s">
        <v>149</v>
      </c>
      <c r="AP15" s="208" t="s">
        <v>149</v>
      </c>
      <c r="AQ15" s="208" t="s">
        <v>149</v>
      </c>
      <c r="AR15" s="208" t="s">
        <v>149</v>
      </c>
      <c r="AS15" s="208" t="s">
        <v>149</v>
      </c>
      <c r="AT15" s="353" t="s">
        <v>149</v>
      </c>
    </row>
    <row r="16" spans="1:46" x14ac:dyDescent="0.25">
      <c r="A16" s="409" t="s">
        <v>27</v>
      </c>
      <c r="B16" s="410"/>
      <c r="C16" s="410"/>
      <c r="D16" s="685">
        <f>(D12+$D$14)</f>
        <v>2.4684314000000001</v>
      </c>
      <c r="E16" s="686"/>
      <c r="F16" s="542"/>
      <c r="G16" s="543"/>
      <c r="H16" s="103"/>
      <c r="I16" s="160">
        <v>2.6</v>
      </c>
      <c r="J16" s="166"/>
      <c r="K16" s="166"/>
      <c r="L16" s="166"/>
      <c r="M16" s="166"/>
      <c r="N16" s="166"/>
      <c r="O16" s="112"/>
      <c r="P16" s="112"/>
      <c r="Q16" s="112"/>
      <c r="R16" s="112"/>
      <c r="S16" s="112"/>
      <c r="T16" s="112"/>
      <c r="U16" s="112"/>
      <c r="V16" s="104"/>
      <c r="W16" s="104"/>
      <c r="X16" s="208"/>
      <c r="Y16" s="208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 t="s">
        <v>149</v>
      </c>
      <c r="AK16" s="129" t="s">
        <v>149</v>
      </c>
      <c r="AL16" s="129" t="s">
        <v>149</v>
      </c>
      <c r="AM16" s="129" t="s">
        <v>149</v>
      </c>
      <c r="AN16" s="208" t="s">
        <v>149</v>
      </c>
      <c r="AO16" s="208" t="s">
        <v>149</v>
      </c>
      <c r="AP16" s="208" t="s">
        <v>149</v>
      </c>
      <c r="AQ16" s="208" t="s">
        <v>149</v>
      </c>
      <c r="AR16" s="208" t="s">
        <v>149</v>
      </c>
      <c r="AS16" s="208" t="s">
        <v>149</v>
      </c>
      <c r="AT16" s="353" t="s">
        <v>149</v>
      </c>
    </row>
    <row r="17" spans="1:46" ht="15.75" thickBot="1" x14ac:dyDescent="0.3">
      <c r="A17" s="419" t="s">
        <v>28</v>
      </c>
      <c r="B17" s="420"/>
      <c r="C17" s="420"/>
      <c r="D17" s="421">
        <f>(D13+$D$14)</f>
        <v>3.9366306500000006</v>
      </c>
      <c r="E17" s="422"/>
      <c r="F17" s="544"/>
      <c r="G17" s="545"/>
      <c r="H17" s="103"/>
      <c r="I17" s="160">
        <v>2.8</v>
      </c>
      <c r="J17" s="166"/>
      <c r="K17" s="166"/>
      <c r="L17" s="166"/>
      <c r="M17" s="166"/>
      <c r="N17" s="166"/>
      <c r="O17" s="166"/>
      <c r="P17" s="112"/>
      <c r="Q17" s="112"/>
      <c r="R17" s="112"/>
      <c r="S17" s="112"/>
      <c r="T17" s="112"/>
      <c r="U17" s="112"/>
      <c r="V17" s="104"/>
      <c r="W17" s="104"/>
      <c r="X17" s="208"/>
      <c r="Y17" s="208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 t="s">
        <v>149</v>
      </c>
      <c r="AJ17" s="129" t="s">
        <v>149</v>
      </c>
      <c r="AK17" s="129" t="s">
        <v>149</v>
      </c>
      <c r="AL17" s="129" t="s">
        <v>149</v>
      </c>
      <c r="AM17" s="129" t="s">
        <v>149</v>
      </c>
      <c r="AN17" s="208" t="s">
        <v>149</v>
      </c>
      <c r="AO17" s="208" t="s">
        <v>149</v>
      </c>
      <c r="AP17" s="208" t="s">
        <v>149</v>
      </c>
      <c r="AQ17" s="208" t="s">
        <v>149</v>
      </c>
      <c r="AR17" s="208" t="s">
        <v>149</v>
      </c>
      <c r="AS17" s="208" t="s">
        <v>149</v>
      </c>
      <c r="AT17" s="353" t="s">
        <v>149</v>
      </c>
    </row>
    <row r="18" spans="1:46" ht="15.75" thickBot="1" x14ac:dyDescent="0.3">
      <c r="D18" s="204"/>
      <c r="E18" s="204"/>
      <c r="H18" s="103"/>
      <c r="I18" s="160">
        <v>3</v>
      </c>
      <c r="J18" s="166"/>
      <c r="K18" s="166"/>
      <c r="L18" s="166"/>
      <c r="M18" s="166"/>
      <c r="N18" s="166"/>
      <c r="O18" s="166"/>
      <c r="P18" s="112"/>
      <c r="Q18" s="112"/>
      <c r="R18" s="112"/>
      <c r="S18" s="112"/>
      <c r="T18" s="112"/>
      <c r="U18" s="112"/>
      <c r="V18" s="104"/>
      <c r="W18" s="104"/>
      <c r="X18" s="208"/>
      <c r="Y18" s="208"/>
      <c r="Z18" s="129"/>
      <c r="AA18" s="129"/>
      <c r="AB18" s="129"/>
      <c r="AC18" s="129"/>
      <c r="AD18" s="129"/>
      <c r="AE18" s="129"/>
      <c r="AF18" s="129"/>
      <c r="AG18" s="129"/>
      <c r="AH18" s="129" t="s">
        <v>149</v>
      </c>
      <c r="AI18" s="129" t="s">
        <v>149</v>
      </c>
      <c r="AJ18" s="129" t="s">
        <v>149</v>
      </c>
      <c r="AK18" s="132" t="s">
        <v>149</v>
      </c>
      <c r="AL18" s="132" t="s">
        <v>149</v>
      </c>
      <c r="AM18" s="132" t="s">
        <v>149</v>
      </c>
      <c r="AN18" s="210" t="s">
        <v>149</v>
      </c>
      <c r="AO18" s="210" t="s">
        <v>149</v>
      </c>
      <c r="AP18" s="210" t="s">
        <v>149</v>
      </c>
      <c r="AQ18" s="210" t="s">
        <v>149</v>
      </c>
      <c r="AR18" s="210" t="s">
        <v>149</v>
      </c>
      <c r="AS18" s="210" t="s">
        <v>149</v>
      </c>
      <c r="AT18" s="354" t="s">
        <v>149</v>
      </c>
    </row>
    <row r="19" spans="1:46" x14ac:dyDescent="0.25">
      <c r="A19" s="423" t="s">
        <v>20</v>
      </c>
      <c r="B19" s="424"/>
      <c r="C19" s="424"/>
      <c r="D19" s="425">
        <f>(8.51*100)/(1000^2)</f>
        <v>8.5099999999999998E-4</v>
      </c>
      <c r="E19" s="426"/>
      <c r="I19" s="160">
        <v>3.2</v>
      </c>
      <c r="J19" s="166"/>
      <c r="K19" s="166"/>
      <c r="L19" s="166"/>
      <c r="M19" s="166"/>
      <c r="N19" s="166"/>
      <c r="O19" s="166"/>
      <c r="P19" s="166"/>
      <c r="Q19" s="112"/>
      <c r="R19" s="112"/>
      <c r="S19" s="112"/>
      <c r="T19" s="112"/>
      <c r="U19" s="112"/>
      <c r="V19" s="104"/>
      <c r="W19" s="104"/>
      <c r="X19" s="208"/>
      <c r="Y19" s="208"/>
      <c r="Z19" s="129"/>
      <c r="AA19" s="129"/>
      <c r="AB19" s="129"/>
      <c r="AC19" s="129"/>
      <c r="AD19" s="129"/>
      <c r="AE19" s="129"/>
      <c r="AF19" s="129"/>
      <c r="AG19" s="129" t="s">
        <v>149</v>
      </c>
      <c r="AH19" s="129" t="s">
        <v>149</v>
      </c>
      <c r="AI19" s="129" t="s">
        <v>149</v>
      </c>
      <c r="AJ19" s="355" t="s">
        <v>149</v>
      </c>
      <c r="AK19" s="356"/>
      <c r="AL19" s="357"/>
      <c r="AM19" s="357"/>
      <c r="AN19" s="358"/>
      <c r="AO19" s="358"/>
      <c r="AP19" s="358"/>
      <c r="AQ19" s="358"/>
      <c r="AR19" s="358"/>
      <c r="AS19" s="358"/>
      <c r="AT19" s="359"/>
    </row>
    <row r="20" spans="1:46" x14ac:dyDescent="0.25">
      <c r="A20" s="427" t="s">
        <v>31</v>
      </c>
      <c r="B20" s="428"/>
      <c r="C20" s="428"/>
      <c r="D20" s="583">
        <v>2690</v>
      </c>
      <c r="E20" s="584"/>
      <c r="I20" s="160">
        <v>3.4</v>
      </c>
      <c r="J20" s="166"/>
      <c r="K20" s="166"/>
      <c r="L20" s="166"/>
      <c r="M20" s="166"/>
      <c r="N20" s="166"/>
      <c r="O20" s="166"/>
      <c r="P20" s="166"/>
      <c r="Q20" s="166"/>
      <c r="R20" s="112"/>
      <c r="S20" s="112"/>
      <c r="T20" s="112"/>
      <c r="U20" s="112"/>
      <c r="V20" s="104"/>
      <c r="W20" s="104"/>
      <c r="X20" s="208"/>
      <c r="Y20" s="208"/>
      <c r="Z20" s="129"/>
      <c r="AA20" s="129"/>
      <c r="AB20" s="129"/>
      <c r="AC20" s="129"/>
      <c r="AD20" s="129"/>
      <c r="AE20" s="129"/>
      <c r="AF20" s="129" t="s">
        <v>149</v>
      </c>
      <c r="AG20" s="129" t="s">
        <v>149</v>
      </c>
      <c r="AH20" s="129" t="s">
        <v>149</v>
      </c>
      <c r="AI20" s="129" t="s">
        <v>149</v>
      </c>
      <c r="AJ20" s="355" t="s">
        <v>149</v>
      </c>
      <c r="AK20" s="334"/>
      <c r="AL20" s="335"/>
      <c r="AM20" s="335"/>
      <c r="AN20" s="360"/>
      <c r="AO20" s="360"/>
      <c r="AP20" s="360"/>
      <c r="AQ20" s="360"/>
      <c r="AR20" s="360"/>
      <c r="AS20" s="360"/>
      <c r="AT20" s="361"/>
    </row>
    <row r="21" spans="1:46" x14ac:dyDescent="0.25">
      <c r="A21" s="427" t="s">
        <v>21</v>
      </c>
      <c r="B21" s="428"/>
      <c r="C21" s="428"/>
      <c r="D21" s="585">
        <f>D20*D19</f>
        <v>2.2891900000000001</v>
      </c>
      <c r="E21" s="586"/>
      <c r="I21" s="160">
        <v>3.6</v>
      </c>
      <c r="J21" s="166"/>
      <c r="K21" s="166"/>
      <c r="L21" s="166"/>
      <c r="M21" s="166"/>
      <c r="N21" s="166"/>
      <c r="O21" s="166"/>
      <c r="P21" s="166"/>
      <c r="Q21" s="166"/>
      <c r="R21" s="112"/>
      <c r="S21" s="112"/>
      <c r="T21" s="112"/>
      <c r="U21" s="112"/>
      <c r="V21" s="104"/>
      <c r="W21" s="104"/>
      <c r="X21" s="208"/>
      <c r="Y21" s="208"/>
      <c r="Z21" s="129"/>
      <c r="AA21" s="129"/>
      <c r="AB21" s="129"/>
      <c r="AC21" s="129"/>
      <c r="AD21" s="129"/>
      <c r="AE21" s="129" t="s">
        <v>149</v>
      </c>
      <c r="AF21" s="129" t="s">
        <v>149</v>
      </c>
      <c r="AG21" s="129" t="s">
        <v>149</v>
      </c>
      <c r="AH21" s="129" t="s">
        <v>149</v>
      </c>
      <c r="AI21" s="129" t="s">
        <v>149</v>
      </c>
      <c r="AJ21" s="355" t="s">
        <v>149</v>
      </c>
      <c r="AK21" s="334"/>
      <c r="AL21" s="335"/>
      <c r="AM21" s="335"/>
      <c r="AN21" s="360"/>
      <c r="AO21" s="360"/>
      <c r="AP21" s="360"/>
      <c r="AQ21" s="360"/>
      <c r="AR21" s="360"/>
      <c r="AS21" s="360"/>
      <c r="AT21" s="361"/>
    </row>
    <row r="22" spans="1:46" ht="15.75" thickBot="1" x14ac:dyDescent="0.3">
      <c r="A22" s="433" t="s">
        <v>22</v>
      </c>
      <c r="B22" s="434"/>
      <c r="C22" s="434"/>
      <c r="D22" s="581">
        <f>(D2-0.035)*(D21)</f>
        <v>2.2090683499999999</v>
      </c>
      <c r="E22" s="582"/>
      <c r="I22" s="160">
        <v>3.8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12"/>
      <c r="T22" s="112"/>
      <c r="U22" s="112"/>
      <c r="V22" s="104"/>
      <c r="W22" s="104"/>
      <c r="X22" s="208"/>
      <c r="Y22" s="208"/>
      <c r="Z22" s="129"/>
      <c r="AA22" s="129"/>
      <c r="AB22" s="129"/>
      <c r="AC22" s="129"/>
      <c r="AD22" s="129"/>
      <c r="AE22" s="129" t="s">
        <v>149</v>
      </c>
      <c r="AF22" s="129" t="s">
        <v>149</v>
      </c>
      <c r="AG22" s="129" t="s">
        <v>149</v>
      </c>
      <c r="AH22" s="129" t="s">
        <v>149</v>
      </c>
      <c r="AI22" s="129" t="s">
        <v>149</v>
      </c>
      <c r="AJ22" s="355" t="s">
        <v>149</v>
      </c>
      <c r="AK22" s="334"/>
      <c r="AL22" s="335"/>
      <c r="AM22" s="335"/>
      <c r="AN22" s="360"/>
      <c r="AO22" s="360"/>
      <c r="AP22" s="360"/>
      <c r="AQ22" s="360"/>
      <c r="AR22" s="360"/>
      <c r="AS22" s="360"/>
      <c r="AT22" s="361"/>
    </row>
    <row r="23" spans="1:46" ht="15.75" thickBot="1" x14ac:dyDescent="0.3">
      <c r="A23" s="433" t="s">
        <v>155</v>
      </c>
      <c r="B23" s="434"/>
      <c r="C23" s="434"/>
      <c r="D23" s="560">
        <v>1.05</v>
      </c>
      <c r="E23" s="561"/>
      <c r="I23" s="160">
        <v>4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12"/>
      <c r="U23" s="112"/>
      <c r="V23" s="104"/>
      <c r="W23" s="104"/>
      <c r="X23" s="208"/>
      <c r="Y23" s="208"/>
      <c r="Z23" s="129"/>
      <c r="AA23" s="129"/>
      <c r="AB23" s="129"/>
      <c r="AC23" s="129"/>
      <c r="AD23" s="129" t="s">
        <v>149</v>
      </c>
      <c r="AE23" s="129" t="s">
        <v>149</v>
      </c>
      <c r="AF23" s="129" t="s">
        <v>149</v>
      </c>
      <c r="AG23" s="129" t="s">
        <v>149</v>
      </c>
      <c r="AH23" s="129" t="s">
        <v>149</v>
      </c>
      <c r="AI23" s="129" t="s">
        <v>149</v>
      </c>
      <c r="AJ23" s="355" t="s">
        <v>149</v>
      </c>
      <c r="AK23" s="334"/>
      <c r="AL23" s="335"/>
      <c r="AM23" s="335"/>
      <c r="AN23" s="360"/>
      <c r="AO23" s="360"/>
      <c r="AP23" s="360"/>
      <c r="AQ23" s="360"/>
      <c r="AR23" s="360"/>
      <c r="AS23" s="360"/>
      <c r="AT23" s="361"/>
    </row>
    <row r="24" spans="1:46" x14ac:dyDescent="0.25">
      <c r="A24" s="151"/>
      <c r="B24" s="151"/>
      <c r="C24" s="151"/>
      <c r="D24" s="12"/>
      <c r="E24" s="13"/>
      <c r="I24" s="160">
        <v>4.2</v>
      </c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12"/>
      <c r="U24" s="112"/>
      <c r="V24" s="104"/>
      <c r="W24" s="104"/>
      <c r="X24" s="208"/>
      <c r="Y24" s="208"/>
      <c r="Z24" s="129"/>
      <c r="AA24" s="129"/>
      <c r="AB24" s="129"/>
      <c r="AC24" s="129" t="s">
        <v>149</v>
      </c>
      <c r="AD24" s="129" t="s">
        <v>149</v>
      </c>
      <c r="AE24" s="129" t="s">
        <v>149</v>
      </c>
      <c r="AF24" s="129" t="s">
        <v>149</v>
      </c>
      <c r="AG24" s="129" t="s">
        <v>149</v>
      </c>
      <c r="AH24" s="129" t="s">
        <v>149</v>
      </c>
      <c r="AI24" s="129" t="s">
        <v>149</v>
      </c>
      <c r="AJ24" s="355" t="s">
        <v>149</v>
      </c>
      <c r="AK24" s="334"/>
      <c r="AL24" s="335"/>
      <c r="AM24" s="335"/>
      <c r="AN24" s="360"/>
      <c r="AO24" s="360"/>
      <c r="AP24" s="360"/>
      <c r="AQ24" s="360"/>
      <c r="AR24" s="360"/>
      <c r="AS24" s="360"/>
      <c r="AT24" s="361"/>
    </row>
    <row r="25" spans="1:46" x14ac:dyDescent="0.25">
      <c r="A25" s="151"/>
      <c r="B25" s="151"/>
      <c r="C25" s="151"/>
      <c r="D25" s="12"/>
      <c r="I25" s="160">
        <v>4.4000000000000004</v>
      </c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12"/>
      <c r="V25" s="104"/>
      <c r="W25" s="104"/>
      <c r="X25" s="208"/>
      <c r="Y25" s="208"/>
      <c r="Z25" s="129"/>
      <c r="AA25" s="129"/>
      <c r="AB25" s="129"/>
      <c r="AC25" s="129" t="s">
        <v>149</v>
      </c>
      <c r="AD25" s="129" t="s">
        <v>149</v>
      </c>
      <c r="AE25" s="129" t="s">
        <v>149</v>
      </c>
      <c r="AF25" s="129" t="s">
        <v>149</v>
      </c>
      <c r="AG25" s="129" t="s">
        <v>149</v>
      </c>
      <c r="AH25" s="129" t="s">
        <v>149</v>
      </c>
      <c r="AI25" s="129" t="s">
        <v>149</v>
      </c>
      <c r="AJ25" s="355" t="s">
        <v>149</v>
      </c>
      <c r="AK25" s="334"/>
      <c r="AL25" s="335"/>
      <c r="AM25" s="335"/>
      <c r="AN25" s="360"/>
      <c r="AO25" s="360"/>
      <c r="AP25" s="360"/>
      <c r="AQ25" s="360"/>
      <c r="AR25" s="360"/>
      <c r="AS25" s="360"/>
      <c r="AT25" s="361"/>
    </row>
    <row r="26" spans="1:46" x14ac:dyDescent="0.25">
      <c r="C26" s="7"/>
      <c r="I26" s="160">
        <v>4.5</v>
      </c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12"/>
      <c r="V26" s="104"/>
      <c r="W26" s="104"/>
      <c r="X26" s="208"/>
      <c r="Y26" s="208"/>
      <c r="Z26" s="129"/>
      <c r="AA26" s="129"/>
      <c r="AB26" s="129" t="s">
        <v>149</v>
      </c>
      <c r="AC26" s="129" t="s">
        <v>149</v>
      </c>
      <c r="AD26" s="129" t="s">
        <v>149</v>
      </c>
      <c r="AE26" s="129" t="s">
        <v>149</v>
      </c>
      <c r="AF26" s="129" t="s">
        <v>149</v>
      </c>
      <c r="AG26" s="129" t="s">
        <v>149</v>
      </c>
      <c r="AH26" s="129" t="s">
        <v>149</v>
      </c>
      <c r="AI26" s="129" t="s">
        <v>149</v>
      </c>
      <c r="AJ26" s="355" t="s">
        <v>149</v>
      </c>
      <c r="AK26" s="334"/>
      <c r="AL26" s="335"/>
      <c r="AM26" s="335"/>
      <c r="AN26" s="360"/>
      <c r="AO26" s="360"/>
      <c r="AP26" s="360"/>
      <c r="AQ26" s="360"/>
      <c r="AR26" s="360"/>
      <c r="AS26" s="360"/>
      <c r="AT26" s="361"/>
    </row>
    <row r="27" spans="1:46" ht="15" customHeight="1" x14ac:dyDescent="0.25">
      <c r="B27" s="21"/>
      <c r="C27" s="21"/>
      <c r="D27" s="21"/>
      <c r="E27" s="21"/>
      <c r="I27" s="172">
        <v>4.5999999999999996</v>
      </c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04"/>
      <c r="W27" s="104"/>
      <c r="X27" s="208"/>
      <c r="Y27" s="208"/>
      <c r="Z27" s="129"/>
      <c r="AA27" s="129"/>
      <c r="AB27" s="129" t="s">
        <v>149</v>
      </c>
      <c r="AC27" s="129" t="s">
        <v>149</v>
      </c>
      <c r="AD27" s="129" t="s">
        <v>149</v>
      </c>
      <c r="AE27" s="129" t="s">
        <v>149</v>
      </c>
      <c r="AF27" s="129" t="s">
        <v>149</v>
      </c>
      <c r="AG27" s="129" t="s">
        <v>149</v>
      </c>
      <c r="AH27" s="129" t="s">
        <v>149</v>
      </c>
      <c r="AI27" s="129" t="s">
        <v>149</v>
      </c>
      <c r="AJ27" s="355" t="s">
        <v>149</v>
      </c>
      <c r="AK27" s="334"/>
      <c r="AL27" s="335"/>
      <c r="AM27" s="335"/>
      <c r="AN27" s="360"/>
      <c r="AO27" s="360"/>
      <c r="AP27" s="360"/>
      <c r="AQ27" s="360"/>
      <c r="AR27" s="360"/>
      <c r="AS27" s="360"/>
      <c r="AT27" s="361"/>
    </row>
    <row r="28" spans="1:46" ht="15" customHeight="1" x14ac:dyDescent="0.25">
      <c r="B28" s="21"/>
      <c r="C28" s="21"/>
      <c r="D28" s="21"/>
      <c r="E28" s="21"/>
      <c r="I28" s="172">
        <v>4.8</v>
      </c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04"/>
      <c r="W28" s="104"/>
      <c r="X28" s="208"/>
      <c r="Y28" s="208"/>
      <c r="Z28" s="129"/>
      <c r="AA28" s="129" t="s">
        <v>149</v>
      </c>
      <c r="AB28" s="129" t="s">
        <v>149</v>
      </c>
      <c r="AC28" s="129" t="s">
        <v>149</v>
      </c>
      <c r="AD28" s="129" t="s">
        <v>149</v>
      </c>
      <c r="AE28" s="129" t="s">
        <v>149</v>
      </c>
      <c r="AF28" s="129" t="s">
        <v>149</v>
      </c>
      <c r="AG28" s="129" t="s">
        <v>149</v>
      </c>
      <c r="AH28" s="129" t="s">
        <v>149</v>
      </c>
      <c r="AI28" s="129" t="s">
        <v>149</v>
      </c>
      <c r="AJ28" s="355" t="s">
        <v>149</v>
      </c>
      <c r="AK28" s="334"/>
      <c r="AL28" s="335"/>
      <c r="AM28" s="335"/>
      <c r="AN28" s="360"/>
      <c r="AO28" s="360"/>
      <c r="AP28" s="360"/>
      <c r="AQ28" s="360"/>
      <c r="AR28" s="360"/>
      <c r="AS28" s="360"/>
      <c r="AT28" s="361"/>
    </row>
    <row r="29" spans="1:46" ht="15" customHeight="1" x14ac:dyDescent="0.25">
      <c r="B29" s="21"/>
      <c r="C29" s="21"/>
      <c r="D29" s="21"/>
      <c r="E29" s="21"/>
      <c r="I29" s="172">
        <v>5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07"/>
      <c r="W29" s="104"/>
      <c r="X29" s="208"/>
      <c r="Y29" s="208"/>
      <c r="Z29" s="129"/>
      <c r="AA29" s="129" t="s">
        <v>149</v>
      </c>
      <c r="AB29" s="129" t="s">
        <v>149</v>
      </c>
      <c r="AC29" s="129" t="s">
        <v>149</v>
      </c>
      <c r="AD29" s="129" t="s">
        <v>149</v>
      </c>
      <c r="AE29" s="129" t="s">
        <v>149</v>
      </c>
      <c r="AF29" s="129" t="s">
        <v>149</v>
      </c>
      <c r="AG29" s="129" t="s">
        <v>149</v>
      </c>
      <c r="AH29" s="129" t="s">
        <v>149</v>
      </c>
      <c r="AI29" s="129" t="s">
        <v>149</v>
      </c>
      <c r="AJ29" s="355" t="s">
        <v>149</v>
      </c>
      <c r="AK29" s="334"/>
      <c r="AL29" s="335"/>
      <c r="AM29" s="335"/>
      <c r="AN29" s="360"/>
      <c r="AO29" s="360"/>
      <c r="AP29" s="360"/>
      <c r="AQ29" s="360"/>
      <c r="AR29" s="360"/>
      <c r="AS29" s="360"/>
      <c r="AT29" s="361"/>
    </row>
    <row r="30" spans="1:46" ht="15" customHeight="1" x14ac:dyDescent="0.25">
      <c r="B30" s="21"/>
      <c r="C30" s="21"/>
      <c r="D30" s="21"/>
      <c r="E30" s="21"/>
      <c r="I30" s="172">
        <v>5.2</v>
      </c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07"/>
      <c r="W30" s="107"/>
      <c r="X30" s="208"/>
      <c r="Y30" s="208"/>
      <c r="Z30" s="129" t="s">
        <v>149</v>
      </c>
      <c r="AA30" s="129" t="s">
        <v>149</v>
      </c>
      <c r="AB30" s="129" t="s">
        <v>149</v>
      </c>
      <c r="AC30" s="129" t="s">
        <v>149</v>
      </c>
      <c r="AD30" s="129" t="s">
        <v>149</v>
      </c>
      <c r="AE30" s="129" t="s">
        <v>149</v>
      </c>
      <c r="AF30" s="129" t="s">
        <v>149</v>
      </c>
      <c r="AG30" s="129" t="s">
        <v>149</v>
      </c>
      <c r="AH30" s="129" t="s">
        <v>149</v>
      </c>
      <c r="AI30" s="129" t="s">
        <v>149</v>
      </c>
      <c r="AJ30" s="355" t="s">
        <v>149</v>
      </c>
      <c r="AK30" s="334"/>
      <c r="AL30" s="335"/>
      <c r="AM30" s="335"/>
      <c r="AN30" s="360"/>
      <c r="AO30" s="360"/>
      <c r="AP30" s="360"/>
      <c r="AQ30" s="360"/>
      <c r="AR30" s="360"/>
      <c r="AS30" s="360"/>
      <c r="AT30" s="361"/>
    </row>
    <row r="31" spans="1:46" ht="15" customHeight="1" x14ac:dyDescent="0.25">
      <c r="B31" s="21"/>
      <c r="C31" s="21"/>
      <c r="D31" s="21"/>
      <c r="E31" s="21"/>
      <c r="I31" s="172">
        <v>5.4</v>
      </c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07"/>
      <c r="W31" s="107"/>
      <c r="X31" s="208"/>
      <c r="Y31" s="208"/>
      <c r="Z31" s="129" t="s">
        <v>149</v>
      </c>
      <c r="AA31" s="129" t="s">
        <v>149</v>
      </c>
      <c r="AB31" s="129" t="s">
        <v>149</v>
      </c>
      <c r="AC31" s="129" t="s">
        <v>149</v>
      </c>
      <c r="AD31" s="129" t="s">
        <v>149</v>
      </c>
      <c r="AE31" s="129" t="s">
        <v>149</v>
      </c>
      <c r="AF31" s="129" t="s">
        <v>149</v>
      </c>
      <c r="AG31" s="129" t="s">
        <v>149</v>
      </c>
      <c r="AH31" s="129" t="s">
        <v>149</v>
      </c>
      <c r="AI31" s="129" t="s">
        <v>149</v>
      </c>
      <c r="AJ31" s="355" t="s">
        <v>149</v>
      </c>
      <c r="AK31" s="334"/>
      <c r="AL31" s="335"/>
      <c r="AM31" s="335"/>
      <c r="AN31" s="360"/>
      <c r="AO31" s="360"/>
      <c r="AP31" s="360"/>
      <c r="AQ31" s="360"/>
      <c r="AR31" s="360"/>
      <c r="AS31" s="360"/>
      <c r="AT31" s="361"/>
    </row>
    <row r="32" spans="1:46" ht="15" customHeight="1" x14ac:dyDescent="0.25">
      <c r="B32" s="21"/>
      <c r="C32" s="21"/>
      <c r="D32" s="21"/>
      <c r="E32" s="21"/>
      <c r="I32" s="172">
        <v>5.6</v>
      </c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07"/>
      <c r="W32" s="107"/>
      <c r="X32" s="336"/>
      <c r="Y32" s="208" t="s">
        <v>149</v>
      </c>
      <c r="Z32" s="129" t="s">
        <v>149</v>
      </c>
      <c r="AA32" s="129" t="s">
        <v>149</v>
      </c>
      <c r="AB32" s="129" t="s">
        <v>149</v>
      </c>
      <c r="AC32" s="129" t="s">
        <v>149</v>
      </c>
      <c r="AD32" s="129" t="s">
        <v>149</v>
      </c>
      <c r="AE32" s="129" t="s">
        <v>149</v>
      </c>
      <c r="AF32" s="129" t="s">
        <v>149</v>
      </c>
      <c r="AG32" s="129" t="s">
        <v>149</v>
      </c>
      <c r="AH32" s="129" t="s">
        <v>149</v>
      </c>
      <c r="AI32" s="129" t="s">
        <v>149</v>
      </c>
      <c r="AJ32" s="355" t="s">
        <v>149</v>
      </c>
      <c r="AK32" s="334"/>
      <c r="AL32" s="335"/>
      <c r="AM32" s="335"/>
      <c r="AN32" s="360"/>
      <c r="AO32" s="360"/>
      <c r="AP32" s="360"/>
      <c r="AQ32" s="360"/>
      <c r="AR32" s="360"/>
      <c r="AS32" s="360"/>
      <c r="AT32" s="361"/>
    </row>
    <row r="33" spans="2:46" ht="15" customHeight="1" x14ac:dyDescent="0.25">
      <c r="B33" s="21"/>
      <c r="C33" s="21"/>
      <c r="D33" s="21"/>
      <c r="E33" s="21"/>
      <c r="I33" s="172">
        <v>5.8</v>
      </c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07"/>
      <c r="W33" s="107"/>
      <c r="X33" s="336"/>
      <c r="Y33" s="336" t="s">
        <v>149</v>
      </c>
      <c r="Z33" s="129" t="s">
        <v>149</v>
      </c>
      <c r="AA33" s="129" t="s">
        <v>149</v>
      </c>
      <c r="AB33" s="129" t="s">
        <v>149</v>
      </c>
      <c r="AC33" s="129" t="s">
        <v>149</v>
      </c>
      <c r="AD33" s="129" t="s">
        <v>149</v>
      </c>
      <c r="AE33" s="129" t="s">
        <v>149</v>
      </c>
      <c r="AF33" s="129" t="s">
        <v>149</v>
      </c>
      <c r="AG33" s="129" t="s">
        <v>149</v>
      </c>
      <c r="AH33" s="129" t="s">
        <v>149</v>
      </c>
      <c r="AI33" s="129" t="s">
        <v>149</v>
      </c>
      <c r="AJ33" s="355" t="s">
        <v>149</v>
      </c>
      <c r="AK33" s="334"/>
      <c r="AL33" s="335"/>
      <c r="AM33" s="335"/>
      <c r="AN33" s="360"/>
      <c r="AO33" s="360"/>
      <c r="AP33" s="360"/>
      <c r="AQ33" s="360"/>
      <c r="AR33" s="360"/>
      <c r="AS33" s="360"/>
      <c r="AT33" s="361"/>
    </row>
    <row r="34" spans="2:46" ht="15" customHeight="1" thickBot="1" x14ac:dyDescent="0.3">
      <c r="B34" s="21"/>
      <c r="C34" s="21"/>
      <c r="D34" s="21"/>
      <c r="E34" s="21"/>
      <c r="I34" s="173">
        <v>6</v>
      </c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09"/>
      <c r="W34" s="109"/>
      <c r="X34" s="337" t="s">
        <v>149</v>
      </c>
      <c r="Y34" s="337" t="s">
        <v>149</v>
      </c>
      <c r="Z34" s="338" t="s">
        <v>149</v>
      </c>
      <c r="AA34" s="338" t="s">
        <v>149</v>
      </c>
      <c r="AB34" s="338" t="s">
        <v>149</v>
      </c>
      <c r="AC34" s="338" t="s">
        <v>149</v>
      </c>
      <c r="AD34" s="338" t="s">
        <v>149</v>
      </c>
      <c r="AE34" s="338" t="s">
        <v>149</v>
      </c>
      <c r="AF34" s="338" t="s">
        <v>149</v>
      </c>
      <c r="AG34" s="338" t="s">
        <v>149</v>
      </c>
      <c r="AH34" s="338" t="s">
        <v>149</v>
      </c>
      <c r="AI34" s="338" t="s">
        <v>149</v>
      </c>
      <c r="AJ34" s="362" t="s">
        <v>150</v>
      </c>
      <c r="AK34" s="339"/>
      <c r="AL34" s="340"/>
      <c r="AM34" s="340"/>
      <c r="AN34" s="363"/>
      <c r="AO34" s="363"/>
      <c r="AP34" s="363"/>
      <c r="AQ34" s="363"/>
      <c r="AR34" s="363"/>
      <c r="AS34" s="363"/>
      <c r="AT34" s="364"/>
    </row>
    <row r="35" spans="2:46" ht="15.75" thickBot="1" x14ac:dyDescent="0.3">
      <c r="B35" s="21"/>
      <c r="C35" s="21"/>
      <c r="D35" s="21"/>
      <c r="E35" s="21"/>
      <c r="I35" s="577" t="s">
        <v>17</v>
      </c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  <c r="AC35" s="577"/>
      <c r="AD35" s="577"/>
      <c r="AE35" s="577"/>
      <c r="AF35" s="577"/>
      <c r="AG35" s="577"/>
      <c r="AH35" s="577"/>
      <c r="AI35" s="577"/>
      <c r="AJ35" s="577"/>
      <c r="AK35" s="577"/>
      <c r="AL35" s="577"/>
      <c r="AM35" s="577"/>
      <c r="AN35" s="577"/>
      <c r="AO35" s="577"/>
      <c r="AP35" s="577"/>
      <c r="AQ35" s="577"/>
      <c r="AR35" s="577"/>
      <c r="AS35" s="577"/>
      <c r="AT35" s="577"/>
    </row>
    <row r="36" spans="2:46" x14ac:dyDescent="0.25">
      <c r="B36" s="21"/>
      <c r="C36" s="21"/>
      <c r="D36" s="21"/>
      <c r="E36" s="21"/>
      <c r="I36" s="157"/>
      <c r="J36" s="158">
        <v>0.4</v>
      </c>
      <c r="K36" s="158">
        <v>0.5</v>
      </c>
      <c r="L36" s="158">
        <v>0.6</v>
      </c>
      <c r="M36" s="158">
        <v>0.7</v>
      </c>
      <c r="N36" s="158">
        <v>0.8</v>
      </c>
      <c r="O36" s="158">
        <v>0.9</v>
      </c>
      <c r="P36" s="158">
        <v>1</v>
      </c>
      <c r="Q36" s="158">
        <v>1.1000000000000001</v>
      </c>
      <c r="R36" s="158">
        <v>1.2</v>
      </c>
      <c r="S36" s="158">
        <v>1.3</v>
      </c>
      <c r="T36" s="158">
        <v>1.4</v>
      </c>
      <c r="U36" s="155">
        <v>1.5</v>
      </c>
      <c r="V36" s="155">
        <v>1.6</v>
      </c>
      <c r="W36" s="155">
        <v>1.7</v>
      </c>
      <c r="X36" s="155">
        <v>1.8</v>
      </c>
      <c r="Y36" s="155">
        <v>1.9</v>
      </c>
      <c r="Z36" s="155">
        <v>2</v>
      </c>
      <c r="AA36" s="155">
        <v>2.1</v>
      </c>
      <c r="AB36" s="155">
        <v>2.2000000000000002</v>
      </c>
      <c r="AC36" s="155">
        <v>2.2999999999999998</v>
      </c>
      <c r="AD36" s="155">
        <v>2.4</v>
      </c>
      <c r="AE36" s="155">
        <v>2.5</v>
      </c>
      <c r="AF36" s="155">
        <v>2.6</v>
      </c>
      <c r="AG36" s="155">
        <v>2.7</v>
      </c>
      <c r="AH36" s="155">
        <v>2.8</v>
      </c>
      <c r="AI36" s="155">
        <v>2.9</v>
      </c>
      <c r="AJ36" s="155">
        <v>3</v>
      </c>
      <c r="AK36" s="155">
        <v>3.1</v>
      </c>
      <c r="AL36" s="155">
        <v>3.2</v>
      </c>
      <c r="AM36" s="155">
        <v>3.3</v>
      </c>
      <c r="AN36" s="158">
        <v>3.4</v>
      </c>
      <c r="AO36" s="158">
        <v>3.5</v>
      </c>
      <c r="AP36" s="158">
        <v>3.6</v>
      </c>
      <c r="AQ36" s="158">
        <v>3.7</v>
      </c>
      <c r="AR36" s="158">
        <v>3.8</v>
      </c>
      <c r="AS36" s="158">
        <v>3.9</v>
      </c>
      <c r="AT36" s="159">
        <v>4</v>
      </c>
    </row>
    <row r="37" spans="2:46" x14ac:dyDescent="0.25">
      <c r="C37" s="7"/>
      <c r="I37" s="175">
        <v>0.4</v>
      </c>
      <c r="J37" s="112"/>
      <c r="K37" s="112"/>
      <c r="L37" s="112"/>
      <c r="M37" s="112"/>
      <c r="N37" s="112"/>
      <c r="O37" s="112"/>
      <c r="P37" s="112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4"/>
      <c r="AN37" s="114"/>
      <c r="AO37" s="114"/>
      <c r="AP37" s="114"/>
      <c r="AQ37" s="114"/>
      <c r="AR37" s="114"/>
      <c r="AS37" s="114"/>
      <c r="AT37" s="137"/>
    </row>
    <row r="38" spans="2:46" ht="15" customHeight="1" x14ac:dyDescent="0.25">
      <c r="B38" s="548"/>
      <c r="C38" s="548"/>
      <c r="D38" s="548"/>
      <c r="E38" s="548"/>
      <c r="I38" s="175">
        <v>0.6</v>
      </c>
      <c r="J38" s="112"/>
      <c r="K38" s="112"/>
      <c r="L38" s="112"/>
      <c r="M38" s="112"/>
      <c r="N38" s="112"/>
      <c r="O38" s="115"/>
      <c r="P38" s="112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4"/>
      <c r="AN38" s="114"/>
      <c r="AO38" s="114"/>
      <c r="AP38" s="114"/>
      <c r="AQ38" s="114"/>
      <c r="AR38" s="114"/>
      <c r="AS38" s="114"/>
      <c r="AT38" s="137"/>
    </row>
    <row r="39" spans="2:46" x14ac:dyDescent="0.25">
      <c r="B39" s="21"/>
      <c r="C39" s="21"/>
      <c r="D39" s="21"/>
      <c r="E39" s="21"/>
      <c r="I39" s="175">
        <v>0.8</v>
      </c>
      <c r="J39" s="112"/>
      <c r="K39" s="112"/>
      <c r="L39" s="112"/>
      <c r="M39" s="112"/>
      <c r="N39" s="112"/>
      <c r="O39" s="112"/>
      <c r="P39" s="112"/>
      <c r="Q39" s="116"/>
      <c r="R39" s="116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208"/>
      <c r="AN39" s="208"/>
      <c r="AO39" s="208"/>
      <c r="AP39" s="208"/>
      <c r="AQ39" s="208"/>
      <c r="AR39" s="208"/>
      <c r="AS39" s="208" t="s">
        <v>149</v>
      </c>
      <c r="AT39" s="353" t="s">
        <v>149</v>
      </c>
    </row>
    <row r="40" spans="2:46" x14ac:dyDescent="0.25">
      <c r="B40" s="21"/>
      <c r="C40" s="21"/>
      <c r="D40" s="21"/>
      <c r="E40" s="21"/>
      <c r="I40" s="175">
        <v>1</v>
      </c>
      <c r="J40" s="112"/>
      <c r="K40" s="112"/>
      <c r="L40" s="112"/>
      <c r="M40" s="112"/>
      <c r="N40" s="112"/>
      <c r="O40" s="112"/>
      <c r="P40" s="112"/>
      <c r="Q40" s="116"/>
      <c r="R40" s="116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208"/>
      <c r="AN40" s="208"/>
      <c r="AO40" s="208"/>
      <c r="AP40" s="208" t="s">
        <v>149</v>
      </c>
      <c r="AQ40" s="208" t="s">
        <v>149</v>
      </c>
      <c r="AR40" s="208" t="s">
        <v>149</v>
      </c>
      <c r="AS40" s="208" t="s">
        <v>149</v>
      </c>
      <c r="AT40" s="353" t="s">
        <v>149</v>
      </c>
    </row>
    <row r="41" spans="2:46" x14ac:dyDescent="0.25">
      <c r="I41" s="175">
        <v>1.2</v>
      </c>
      <c r="J41" s="112"/>
      <c r="K41" s="112"/>
      <c r="L41" s="112"/>
      <c r="M41" s="112"/>
      <c r="N41" s="112"/>
      <c r="O41" s="112"/>
      <c r="P41" s="112"/>
      <c r="Q41" s="116"/>
      <c r="R41" s="116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208" t="s">
        <v>149</v>
      </c>
      <c r="AN41" s="208" t="s">
        <v>149</v>
      </c>
      <c r="AO41" s="208" t="s">
        <v>149</v>
      </c>
      <c r="AP41" s="208" t="s">
        <v>149</v>
      </c>
      <c r="AQ41" s="208" t="s">
        <v>149</v>
      </c>
      <c r="AR41" s="208" t="s">
        <v>149</v>
      </c>
      <c r="AS41" s="208" t="s">
        <v>149</v>
      </c>
      <c r="AT41" s="353" t="s">
        <v>149</v>
      </c>
    </row>
    <row r="42" spans="2:46" x14ac:dyDescent="0.25">
      <c r="I42" s="175">
        <v>1.4</v>
      </c>
      <c r="J42" s="166"/>
      <c r="K42" s="112"/>
      <c r="L42" s="112"/>
      <c r="M42" s="112"/>
      <c r="N42" s="112"/>
      <c r="O42" s="112"/>
      <c r="P42" s="112"/>
      <c r="Q42" s="112"/>
      <c r="R42" s="112"/>
      <c r="S42" s="365"/>
      <c r="T42" s="365"/>
      <c r="U42" s="365"/>
      <c r="V42" s="208"/>
      <c r="W42" s="208"/>
      <c r="X42" s="208"/>
      <c r="Y42" s="208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 t="s">
        <v>149</v>
      </c>
      <c r="AL42" s="129" t="s">
        <v>149</v>
      </c>
      <c r="AM42" s="208" t="s">
        <v>149</v>
      </c>
      <c r="AN42" s="208" t="s">
        <v>149</v>
      </c>
      <c r="AO42" s="208" t="s">
        <v>149</v>
      </c>
      <c r="AP42" s="208" t="s">
        <v>149</v>
      </c>
      <c r="AQ42" s="208" t="s">
        <v>149</v>
      </c>
      <c r="AR42" s="208" t="s">
        <v>149</v>
      </c>
      <c r="AS42" s="208" t="s">
        <v>149</v>
      </c>
      <c r="AT42" s="353" t="s">
        <v>149</v>
      </c>
    </row>
    <row r="43" spans="2:46" x14ac:dyDescent="0.25">
      <c r="I43" s="175">
        <v>1.6</v>
      </c>
      <c r="J43" s="166"/>
      <c r="K43" s="166"/>
      <c r="L43" s="112"/>
      <c r="M43" s="112"/>
      <c r="N43" s="112"/>
      <c r="O43" s="112"/>
      <c r="P43" s="112"/>
      <c r="Q43" s="112"/>
      <c r="R43" s="112"/>
      <c r="S43" s="365"/>
      <c r="T43" s="365"/>
      <c r="U43" s="365"/>
      <c r="V43" s="208"/>
      <c r="W43" s="208"/>
      <c r="X43" s="208"/>
      <c r="Y43" s="208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 t="s">
        <v>149</v>
      </c>
      <c r="AJ43" s="129" t="s">
        <v>149</v>
      </c>
      <c r="AK43" s="129" t="s">
        <v>149</v>
      </c>
      <c r="AL43" s="129" t="s">
        <v>149</v>
      </c>
      <c r="AM43" s="208" t="s">
        <v>149</v>
      </c>
      <c r="AN43" s="208" t="s">
        <v>149</v>
      </c>
      <c r="AO43" s="208" t="s">
        <v>149</v>
      </c>
      <c r="AP43" s="208" t="s">
        <v>149</v>
      </c>
      <c r="AQ43" s="208" t="s">
        <v>149</v>
      </c>
      <c r="AR43" s="208" t="s">
        <v>149</v>
      </c>
      <c r="AS43" s="208" t="s">
        <v>149</v>
      </c>
      <c r="AT43" s="353" t="s">
        <v>149</v>
      </c>
    </row>
    <row r="44" spans="2:46" x14ac:dyDescent="0.25">
      <c r="I44" s="175">
        <v>1.8</v>
      </c>
      <c r="J44" s="166"/>
      <c r="K44" s="166"/>
      <c r="L44" s="112"/>
      <c r="M44" s="112"/>
      <c r="N44" s="112"/>
      <c r="O44" s="112"/>
      <c r="P44" s="112"/>
      <c r="Q44" s="112"/>
      <c r="R44" s="112"/>
      <c r="S44" s="365"/>
      <c r="T44" s="365"/>
      <c r="U44" s="365"/>
      <c r="V44" s="208"/>
      <c r="W44" s="208"/>
      <c r="X44" s="208"/>
      <c r="Y44" s="208"/>
      <c r="Z44" s="129"/>
      <c r="AA44" s="129"/>
      <c r="AB44" s="129"/>
      <c r="AC44" s="129"/>
      <c r="AD44" s="129"/>
      <c r="AE44" s="129"/>
      <c r="AF44" s="129"/>
      <c r="AG44" s="129"/>
      <c r="AH44" s="129" t="s">
        <v>149</v>
      </c>
      <c r="AI44" s="129" t="s">
        <v>149</v>
      </c>
      <c r="AJ44" s="129" t="s">
        <v>149</v>
      </c>
      <c r="AK44" s="129" t="s">
        <v>149</v>
      </c>
      <c r="AL44" s="129" t="s">
        <v>149</v>
      </c>
      <c r="AM44" s="208" t="s">
        <v>149</v>
      </c>
      <c r="AN44" s="208" t="s">
        <v>149</v>
      </c>
      <c r="AO44" s="208" t="s">
        <v>149</v>
      </c>
      <c r="AP44" s="208" t="s">
        <v>149</v>
      </c>
      <c r="AQ44" s="208" t="s">
        <v>149</v>
      </c>
      <c r="AR44" s="208" t="s">
        <v>149</v>
      </c>
      <c r="AS44" s="208" t="s">
        <v>149</v>
      </c>
      <c r="AT44" s="353" t="s">
        <v>149</v>
      </c>
    </row>
    <row r="45" spans="2:46" x14ac:dyDescent="0.25">
      <c r="I45" s="175">
        <v>2</v>
      </c>
      <c r="J45" s="166"/>
      <c r="K45" s="166"/>
      <c r="L45" s="166"/>
      <c r="M45" s="112"/>
      <c r="N45" s="112"/>
      <c r="O45" s="112"/>
      <c r="P45" s="112"/>
      <c r="Q45" s="112"/>
      <c r="R45" s="112"/>
      <c r="S45" s="365"/>
      <c r="T45" s="365"/>
      <c r="U45" s="365"/>
      <c r="V45" s="208"/>
      <c r="W45" s="208"/>
      <c r="X45" s="208"/>
      <c r="Y45" s="208"/>
      <c r="Z45" s="129"/>
      <c r="AA45" s="129"/>
      <c r="AB45" s="129"/>
      <c r="AC45" s="129"/>
      <c r="AD45" s="129"/>
      <c r="AE45" s="129"/>
      <c r="AF45" s="129" t="s">
        <v>149</v>
      </c>
      <c r="AG45" s="129" t="s">
        <v>149</v>
      </c>
      <c r="AH45" s="129" t="s">
        <v>149</v>
      </c>
      <c r="AI45" s="129" t="s">
        <v>149</v>
      </c>
      <c r="AJ45" s="129" t="s">
        <v>149</v>
      </c>
      <c r="AK45" s="129" t="s">
        <v>149</v>
      </c>
      <c r="AL45" s="129" t="s">
        <v>149</v>
      </c>
      <c r="AM45" s="208" t="s">
        <v>149</v>
      </c>
      <c r="AN45" s="208" t="s">
        <v>149</v>
      </c>
      <c r="AO45" s="208" t="s">
        <v>149</v>
      </c>
      <c r="AP45" s="208" t="s">
        <v>149</v>
      </c>
      <c r="AQ45" s="208" t="s">
        <v>149</v>
      </c>
      <c r="AR45" s="208" t="s">
        <v>149</v>
      </c>
      <c r="AS45" s="208" t="s">
        <v>149</v>
      </c>
      <c r="AT45" s="353" t="s">
        <v>149</v>
      </c>
    </row>
    <row r="46" spans="2:46" x14ac:dyDescent="0.25">
      <c r="I46" s="175">
        <v>2.2000000000000002</v>
      </c>
      <c r="J46" s="166"/>
      <c r="K46" s="166"/>
      <c r="L46" s="166"/>
      <c r="M46" s="166"/>
      <c r="N46" s="112"/>
      <c r="O46" s="112"/>
      <c r="P46" s="112"/>
      <c r="Q46" s="112"/>
      <c r="R46" s="112"/>
      <c r="S46" s="365"/>
      <c r="T46" s="365"/>
      <c r="U46" s="365"/>
      <c r="V46" s="208"/>
      <c r="W46" s="208"/>
      <c r="X46" s="208"/>
      <c r="Y46" s="208"/>
      <c r="Z46" s="129"/>
      <c r="AA46" s="129"/>
      <c r="AB46" s="129"/>
      <c r="AC46" s="129"/>
      <c r="AD46" s="129"/>
      <c r="AE46" s="129" t="s">
        <v>149</v>
      </c>
      <c r="AF46" s="129" t="s">
        <v>149</v>
      </c>
      <c r="AG46" s="129" t="s">
        <v>149</v>
      </c>
      <c r="AH46" s="129" t="s">
        <v>149</v>
      </c>
      <c r="AI46" s="129" t="s">
        <v>149</v>
      </c>
      <c r="AJ46" s="129" t="s">
        <v>149</v>
      </c>
      <c r="AK46" s="129" t="s">
        <v>149</v>
      </c>
      <c r="AL46" s="129" t="s">
        <v>149</v>
      </c>
      <c r="AM46" s="208" t="s">
        <v>149</v>
      </c>
      <c r="AN46" s="208" t="s">
        <v>149</v>
      </c>
      <c r="AO46" s="208" t="s">
        <v>149</v>
      </c>
      <c r="AP46" s="208" t="s">
        <v>149</v>
      </c>
      <c r="AQ46" s="208" t="s">
        <v>149</v>
      </c>
      <c r="AR46" s="208" t="s">
        <v>149</v>
      </c>
      <c r="AS46" s="208" t="s">
        <v>149</v>
      </c>
      <c r="AT46" s="353" t="s">
        <v>149</v>
      </c>
    </row>
    <row r="47" spans="2:46" x14ac:dyDescent="0.25">
      <c r="I47" s="175">
        <v>2.4</v>
      </c>
      <c r="J47" s="166"/>
      <c r="K47" s="166"/>
      <c r="L47" s="166"/>
      <c r="M47" s="166"/>
      <c r="N47" s="112"/>
      <c r="O47" s="112"/>
      <c r="P47" s="112"/>
      <c r="Q47" s="112"/>
      <c r="R47" s="112"/>
      <c r="S47" s="365"/>
      <c r="T47" s="365"/>
      <c r="U47" s="365"/>
      <c r="V47" s="208"/>
      <c r="W47" s="208"/>
      <c r="X47" s="208"/>
      <c r="Y47" s="208"/>
      <c r="Z47" s="129"/>
      <c r="AA47" s="129"/>
      <c r="AB47" s="129"/>
      <c r="AC47" s="129"/>
      <c r="AD47" s="129" t="s">
        <v>149</v>
      </c>
      <c r="AE47" s="129" t="s">
        <v>149</v>
      </c>
      <c r="AF47" s="129" t="s">
        <v>149</v>
      </c>
      <c r="AG47" s="129" t="s">
        <v>149</v>
      </c>
      <c r="AH47" s="129" t="s">
        <v>149</v>
      </c>
      <c r="AI47" s="129" t="s">
        <v>149</v>
      </c>
      <c r="AJ47" s="129" t="s">
        <v>149</v>
      </c>
      <c r="AK47" s="129" t="s">
        <v>149</v>
      </c>
      <c r="AL47" s="129" t="s">
        <v>149</v>
      </c>
      <c r="AM47" s="208" t="s">
        <v>149</v>
      </c>
      <c r="AN47" s="208" t="s">
        <v>149</v>
      </c>
      <c r="AO47" s="208" t="s">
        <v>149</v>
      </c>
      <c r="AP47" s="208" t="s">
        <v>149</v>
      </c>
      <c r="AQ47" s="208" t="s">
        <v>149</v>
      </c>
      <c r="AR47" s="208" t="s">
        <v>149</v>
      </c>
      <c r="AS47" s="208" t="s">
        <v>150</v>
      </c>
      <c r="AT47" s="353" t="s">
        <v>150</v>
      </c>
    </row>
    <row r="48" spans="2:46" x14ac:dyDescent="0.25">
      <c r="I48" s="175">
        <v>2.6</v>
      </c>
      <c r="J48" s="166"/>
      <c r="K48" s="166"/>
      <c r="L48" s="166"/>
      <c r="M48" s="166"/>
      <c r="N48" s="166"/>
      <c r="O48" s="112"/>
      <c r="P48" s="112"/>
      <c r="Q48" s="112"/>
      <c r="R48" s="112"/>
      <c r="S48" s="365"/>
      <c r="T48" s="365"/>
      <c r="U48" s="365"/>
      <c r="V48" s="208"/>
      <c r="W48" s="208"/>
      <c r="X48" s="208"/>
      <c r="Y48" s="208"/>
      <c r="Z48" s="129"/>
      <c r="AA48" s="129"/>
      <c r="AB48" s="129"/>
      <c r="AC48" s="129" t="s">
        <v>149</v>
      </c>
      <c r="AD48" s="129" t="s">
        <v>149</v>
      </c>
      <c r="AE48" s="129" t="s">
        <v>149</v>
      </c>
      <c r="AF48" s="129" t="s">
        <v>149</v>
      </c>
      <c r="AG48" s="129" t="s">
        <v>149</v>
      </c>
      <c r="AH48" s="129" t="s">
        <v>149</v>
      </c>
      <c r="AI48" s="129" t="s">
        <v>149</v>
      </c>
      <c r="AJ48" s="129" t="s">
        <v>149</v>
      </c>
      <c r="AK48" s="129" t="s">
        <v>149</v>
      </c>
      <c r="AL48" s="129" t="s">
        <v>149</v>
      </c>
      <c r="AM48" s="208" t="s">
        <v>149</v>
      </c>
      <c r="AN48" s="208" t="s">
        <v>149</v>
      </c>
      <c r="AO48" s="208" t="s">
        <v>149</v>
      </c>
      <c r="AP48" s="208" t="s">
        <v>149</v>
      </c>
      <c r="AQ48" s="208" t="s">
        <v>150</v>
      </c>
      <c r="AR48" s="208" t="s">
        <v>150</v>
      </c>
      <c r="AS48" s="208" t="s">
        <v>150</v>
      </c>
      <c r="AT48" s="353" t="s">
        <v>150</v>
      </c>
    </row>
    <row r="49" spans="9:46" x14ac:dyDescent="0.25">
      <c r="I49" s="175">
        <v>2.8</v>
      </c>
      <c r="J49" s="166"/>
      <c r="K49" s="166"/>
      <c r="L49" s="166"/>
      <c r="M49" s="166"/>
      <c r="N49" s="166"/>
      <c r="O49" s="166"/>
      <c r="P49" s="112"/>
      <c r="Q49" s="112"/>
      <c r="R49" s="112"/>
      <c r="S49" s="365"/>
      <c r="T49" s="365"/>
      <c r="U49" s="365"/>
      <c r="V49" s="208"/>
      <c r="W49" s="208"/>
      <c r="X49" s="208"/>
      <c r="Y49" s="208"/>
      <c r="Z49" s="129"/>
      <c r="AA49" s="129"/>
      <c r="AB49" s="129" t="s">
        <v>149</v>
      </c>
      <c r="AC49" s="129" t="s">
        <v>149</v>
      </c>
      <c r="AD49" s="129" t="s">
        <v>149</v>
      </c>
      <c r="AE49" s="129" t="s">
        <v>149</v>
      </c>
      <c r="AF49" s="129" t="s">
        <v>149</v>
      </c>
      <c r="AG49" s="129" t="s">
        <v>149</v>
      </c>
      <c r="AH49" s="129" t="s">
        <v>149</v>
      </c>
      <c r="AI49" s="129" t="s">
        <v>149</v>
      </c>
      <c r="AJ49" s="129" t="s">
        <v>149</v>
      </c>
      <c r="AK49" s="129" t="s">
        <v>149</v>
      </c>
      <c r="AL49" s="129" t="s">
        <v>149</v>
      </c>
      <c r="AM49" s="208" t="s">
        <v>149</v>
      </c>
      <c r="AN49" s="208" t="s">
        <v>149</v>
      </c>
      <c r="AO49" s="208" t="s">
        <v>149</v>
      </c>
      <c r="AP49" s="208" t="s">
        <v>150</v>
      </c>
      <c r="AQ49" s="208" t="s">
        <v>150</v>
      </c>
      <c r="AR49" s="208" t="s">
        <v>150</v>
      </c>
      <c r="AS49" s="208" t="s">
        <v>150</v>
      </c>
      <c r="AT49" s="353" t="s">
        <v>150</v>
      </c>
    </row>
    <row r="50" spans="9:46" ht="15.75" thickBot="1" x14ac:dyDescent="0.3">
      <c r="I50" s="175">
        <v>3</v>
      </c>
      <c r="J50" s="166"/>
      <c r="K50" s="166"/>
      <c r="L50" s="166"/>
      <c r="M50" s="166"/>
      <c r="N50" s="166"/>
      <c r="O50" s="166"/>
      <c r="P50" s="112"/>
      <c r="Q50" s="112"/>
      <c r="R50" s="112"/>
      <c r="S50" s="365"/>
      <c r="T50" s="365"/>
      <c r="U50" s="365"/>
      <c r="V50" s="208"/>
      <c r="W50" s="208"/>
      <c r="X50" s="208"/>
      <c r="Y50" s="208"/>
      <c r="Z50" s="129"/>
      <c r="AA50" s="129" t="s">
        <v>149</v>
      </c>
      <c r="AB50" s="129" t="s">
        <v>149</v>
      </c>
      <c r="AC50" s="129" t="s">
        <v>149</v>
      </c>
      <c r="AD50" s="129" t="s">
        <v>149</v>
      </c>
      <c r="AE50" s="129" t="s">
        <v>149</v>
      </c>
      <c r="AF50" s="129" t="s">
        <v>149</v>
      </c>
      <c r="AG50" s="129" t="s">
        <v>149</v>
      </c>
      <c r="AH50" s="129" t="s">
        <v>149</v>
      </c>
      <c r="AI50" s="129" t="s">
        <v>149</v>
      </c>
      <c r="AJ50" s="129" t="s">
        <v>149</v>
      </c>
      <c r="AK50" s="129" t="s">
        <v>149</v>
      </c>
      <c r="AL50" s="129" t="s">
        <v>149</v>
      </c>
      <c r="AM50" s="208" t="s">
        <v>149</v>
      </c>
      <c r="AN50" s="208" t="s">
        <v>150</v>
      </c>
      <c r="AO50" s="208" t="s">
        <v>150</v>
      </c>
      <c r="AP50" s="208" t="s">
        <v>150</v>
      </c>
      <c r="AQ50" s="208" t="s">
        <v>150</v>
      </c>
      <c r="AR50" s="208" t="s">
        <v>150</v>
      </c>
      <c r="AS50" s="208" t="s">
        <v>150</v>
      </c>
      <c r="AT50" s="353" t="s">
        <v>150</v>
      </c>
    </row>
    <row r="51" spans="9:46" x14ac:dyDescent="0.25">
      <c r="I51" s="175">
        <v>3.2</v>
      </c>
      <c r="J51" s="166"/>
      <c r="K51" s="166"/>
      <c r="L51" s="166"/>
      <c r="M51" s="166"/>
      <c r="N51" s="166"/>
      <c r="O51" s="166"/>
      <c r="P51" s="166"/>
      <c r="Q51" s="112"/>
      <c r="R51" s="112"/>
      <c r="S51" s="365"/>
      <c r="T51" s="365"/>
      <c r="U51" s="365"/>
      <c r="V51" s="208"/>
      <c r="W51" s="208"/>
      <c r="X51" s="208"/>
      <c r="Y51" s="208"/>
      <c r="Z51" s="129" t="s">
        <v>149</v>
      </c>
      <c r="AA51" s="129" t="s">
        <v>149</v>
      </c>
      <c r="AB51" s="129" t="s">
        <v>149</v>
      </c>
      <c r="AC51" s="129" t="s">
        <v>149</v>
      </c>
      <c r="AD51" s="129" t="s">
        <v>149</v>
      </c>
      <c r="AE51" s="129" t="s">
        <v>149</v>
      </c>
      <c r="AF51" s="129" t="s">
        <v>149</v>
      </c>
      <c r="AG51" s="129" t="s">
        <v>149</v>
      </c>
      <c r="AH51" s="129" t="s">
        <v>149</v>
      </c>
      <c r="AI51" s="129" t="s">
        <v>149</v>
      </c>
      <c r="AJ51" s="129" t="s">
        <v>149</v>
      </c>
      <c r="AK51" s="356"/>
      <c r="AL51" s="357"/>
      <c r="AM51" s="357"/>
      <c r="AN51" s="358"/>
      <c r="AO51" s="358"/>
      <c r="AP51" s="358"/>
      <c r="AQ51" s="358"/>
      <c r="AR51" s="358"/>
      <c r="AS51" s="358"/>
      <c r="AT51" s="359"/>
    </row>
    <row r="52" spans="9:46" x14ac:dyDescent="0.25">
      <c r="I52" s="175">
        <v>3.4</v>
      </c>
      <c r="J52" s="166"/>
      <c r="K52" s="166"/>
      <c r="L52" s="166"/>
      <c r="M52" s="166"/>
      <c r="N52" s="166"/>
      <c r="O52" s="166"/>
      <c r="P52" s="166"/>
      <c r="Q52" s="166"/>
      <c r="R52" s="112"/>
      <c r="S52" s="365"/>
      <c r="T52" s="365"/>
      <c r="U52" s="365"/>
      <c r="V52" s="208"/>
      <c r="W52" s="208"/>
      <c r="X52" s="208"/>
      <c r="Y52" s="208" t="s">
        <v>149</v>
      </c>
      <c r="Z52" s="129" t="s">
        <v>149</v>
      </c>
      <c r="AA52" s="129" t="s">
        <v>149</v>
      </c>
      <c r="AB52" s="129" t="s">
        <v>149</v>
      </c>
      <c r="AC52" s="129" t="s">
        <v>149</v>
      </c>
      <c r="AD52" s="129" t="s">
        <v>149</v>
      </c>
      <c r="AE52" s="129" t="s">
        <v>149</v>
      </c>
      <c r="AF52" s="129" t="s">
        <v>149</v>
      </c>
      <c r="AG52" s="129" t="s">
        <v>149</v>
      </c>
      <c r="AH52" s="129" t="s">
        <v>149</v>
      </c>
      <c r="AI52" s="129" t="s">
        <v>149</v>
      </c>
      <c r="AJ52" s="129" t="s">
        <v>149</v>
      </c>
      <c r="AK52" s="334"/>
      <c r="AL52" s="335"/>
      <c r="AM52" s="335"/>
      <c r="AN52" s="360"/>
      <c r="AO52" s="360"/>
      <c r="AP52" s="360"/>
      <c r="AQ52" s="360"/>
      <c r="AR52" s="360"/>
      <c r="AS52" s="360"/>
      <c r="AT52" s="361"/>
    </row>
    <row r="53" spans="9:46" x14ac:dyDescent="0.25">
      <c r="I53" s="175">
        <v>3.6</v>
      </c>
      <c r="J53" s="166"/>
      <c r="K53" s="166"/>
      <c r="L53" s="166"/>
      <c r="M53" s="166"/>
      <c r="N53" s="166"/>
      <c r="O53" s="166"/>
      <c r="P53" s="166"/>
      <c r="Q53" s="166"/>
      <c r="R53" s="112"/>
      <c r="S53" s="365"/>
      <c r="T53" s="365"/>
      <c r="U53" s="365"/>
      <c r="V53" s="208"/>
      <c r="W53" s="208"/>
      <c r="X53" s="208"/>
      <c r="Y53" s="208" t="s">
        <v>149</v>
      </c>
      <c r="Z53" s="129" t="s">
        <v>149</v>
      </c>
      <c r="AA53" s="129" t="s">
        <v>149</v>
      </c>
      <c r="AB53" s="129" t="s">
        <v>149</v>
      </c>
      <c r="AC53" s="129" t="s">
        <v>149</v>
      </c>
      <c r="AD53" s="129" t="s">
        <v>149</v>
      </c>
      <c r="AE53" s="129" t="s">
        <v>149</v>
      </c>
      <c r="AF53" s="129" t="s">
        <v>149</v>
      </c>
      <c r="AG53" s="129" t="s">
        <v>149</v>
      </c>
      <c r="AH53" s="129" t="s">
        <v>149</v>
      </c>
      <c r="AI53" s="129" t="s">
        <v>149</v>
      </c>
      <c r="AJ53" s="129" t="s">
        <v>150</v>
      </c>
      <c r="AK53" s="334"/>
      <c r="AL53" s="335"/>
      <c r="AM53" s="335"/>
      <c r="AN53" s="360"/>
      <c r="AO53" s="360"/>
      <c r="AP53" s="360"/>
      <c r="AQ53" s="360"/>
      <c r="AR53" s="360"/>
      <c r="AS53" s="360"/>
      <c r="AT53" s="361"/>
    </row>
    <row r="54" spans="9:46" x14ac:dyDescent="0.25">
      <c r="I54" s="175">
        <v>3.8</v>
      </c>
      <c r="J54" s="166"/>
      <c r="K54" s="166"/>
      <c r="L54" s="166"/>
      <c r="M54" s="166"/>
      <c r="N54" s="166"/>
      <c r="O54" s="166"/>
      <c r="P54" s="166"/>
      <c r="Q54" s="166"/>
      <c r="R54" s="166"/>
      <c r="S54" s="365"/>
      <c r="T54" s="365"/>
      <c r="U54" s="365"/>
      <c r="V54" s="208"/>
      <c r="W54" s="208"/>
      <c r="X54" s="208" t="s">
        <v>149</v>
      </c>
      <c r="Y54" s="208" t="s">
        <v>149</v>
      </c>
      <c r="Z54" s="129" t="s">
        <v>149</v>
      </c>
      <c r="AA54" s="129" t="s">
        <v>149</v>
      </c>
      <c r="AB54" s="129" t="s">
        <v>149</v>
      </c>
      <c r="AC54" s="129" t="s">
        <v>149</v>
      </c>
      <c r="AD54" s="129" t="s">
        <v>149</v>
      </c>
      <c r="AE54" s="129" t="s">
        <v>149</v>
      </c>
      <c r="AF54" s="129" t="s">
        <v>149</v>
      </c>
      <c r="AG54" s="129" t="s">
        <v>149</v>
      </c>
      <c r="AH54" s="129" t="s">
        <v>149</v>
      </c>
      <c r="AI54" s="129" t="s">
        <v>150</v>
      </c>
      <c r="AJ54" s="129" t="s">
        <v>150</v>
      </c>
      <c r="AK54" s="334"/>
      <c r="AL54" s="335"/>
      <c r="AM54" s="335"/>
      <c r="AN54" s="360"/>
      <c r="AO54" s="360"/>
      <c r="AP54" s="360"/>
      <c r="AQ54" s="360"/>
      <c r="AR54" s="360"/>
      <c r="AS54" s="360"/>
      <c r="AT54" s="361"/>
    </row>
    <row r="55" spans="9:46" x14ac:dyDescent="0.25">
      <c r="I55" s="175">
        <v>4</v>
      </c>
      <c r="J55" s="166"/>
      <c r="K55" s="166"/>
      <c r="L55" s="166"/>
      <c r="M55" s="166"/>
      <c r="N55" s="166"/>
      <c r="O55" s="166"/>
      <c r="P55" s="166"/>
      <c r="Q55" s="166"/>
      <c r="R55" s="166"/>
      <c r="S55" s="366"/>
      <c r="T55" s="365"/>
      <c r="U55" s="365"/>
      <c r="V55" s="208"/>
      <c r="W55" s="208" t="s">
        <v>149</v>
      </c>
      <c r="X55" s="208" t="s">
        <v>149</v>
      </c>
      <c r="Y55" s="208" t="s">
        <v>149</v>
      </c>
      <c r="Z55" s="129" t="s">
        <v>149</v>
      </c>
      <c r="AA55" s="129" t="s">
        <v>149</v>
      </c>
      <c r="AB55" s="129" t="s">
        <v>149</v>
      </c>
      <c r="AC55" s="129" t="s">
        <v>149</v>
      </c>
      <c r="AD55" s="129" t="s">
        <v>149</v>
      </c>
      <c r="AE55" s="129" t="s">
        <v>149</v>
      </c>
      <c r="AF55" s="129" t="s">
        <v>149</v>
      </c>
      <c r="AG55" s="129" t="s">
        <v>149</v>
      </c>
      <c r="AH55" s="129" t="s">
        <v>150</v>
      </c>
      <c r="AI55" s="129" t="s">
        <v>150</v>
      </c>
      <c r="AJ55" s="129" t="s">
        <v>150</v>
      </c>
      <c r="AK55" s="334"/>
      <c r="AL55" s="335"/>
      <c r="AM55" s="335"/>
      <c r="AN55" s="360"/>
      <c r="AO55" s="360"/>
      <c r="AP55" s="360"/>
      <c r="AQ55" s="360"/>
      <c r="AR55" s="360"/>
      <c r="AS55" s="360"/>
      <c r="AT55" s="361"/>
    </row>
    <row r="56" spans="9:46" x14ac:dyDescent="0.25">
      <c r="I56" s="175">
        <v>4.2</v>
      </c>
      <c r="J56" s="166"/>
      <c r="K56" s="166"/>
      <c r="L56" s="166"/>
      <c r="M56" s="166"/>
      <c r="N56" s="166"/>
      <c r="O56" s="166"/>
      <c r="P56" s="166"/>
      <c r="Q56" s="166"/>
      <c r="R56" s="166"/>
      <c r="S56" s="366"/>
      <c r="T56" s="365"/>
      <c r="U56" s="365"/>
      <c r="V56" s="208"/>
      <c r="W56" s="208" t="s">
        <v>149</v>
      </c>
      <c r="X56" s="208" t="s">
        <v>149</v>
      </c>
      <c r="Y56" s="208" t="s">
        <v>149</v>
      </c>
      <c r="Z56" s="129" t="s">
        <v>149</v>
      </c>
      <c r="AA56" s="129" t="s">
        <v>149</v>
      </c>
      <c r="AB56" s="129" t="s">
        <v>149</v>
      </c>
      <c r="AC56" s="129" t="s">
        <v>149</v>
      </c>
      <c r="AD56" s="129" t="s">
        <v>149</v>
      </c>
      <c r="AE56" s="129" t="s">
        <v>149</v>
      </c>
      <c r="AF56" s="129" t="s">
        <v>149</v>
      </c>
      <c r="AG56" s="129" t="s">
        <v>150</v>
      </c>
      <c r="AH56" s="129" t="s">
        <v>150</v>
      </c>
      <c r="AI56" s="129" t="s">
        <v>150</v>
      </c>
      <c r="AJ56" s="129" t="s">
        <v>150</v>
      </c>
      <c r="AK56" s="334"/>
      <c r="AL56" s="335"/>
      <c r="AM56" s="335"/>
      <c r="AN56" s="360"/>
      <c r="AO56" s="360"/>
      <c r="AP56" s="360"/>
      <c r="AQ56" s="360"/>
      <c r="AR56" s="360"/>
      <c r="AS56" s="360"/>
      <c r="AT56" s="361"/>
    </row>
    <row r="57" spans="9:46" x14ac:dyDescent="0.25">
      <c r="I57" s="175">
        <v>4.4000000000000004</v>
      </c>
      <c r="J57" s="166"/>
      <c r="K57" s="166"/>
      <c r="L57" s="166"/>
      <c r="M57" s="166"/>
      <c r="N57" s="166"/>
      <c r="O57" s="166"/>
      <c r="P57" s="166"/>
      <c r="Q57" s="166"/>
      <c r="R57" s="166"/>
      <c r="S57" s="366"/>
      <c r="T57" s="366"/>
      <c r="U57" s="365"/>
      <c r="V57" s="208" t="s">
        <v>149</v>
      </c>
      <c r="W57" s="208" t="s">
        <v>149</v>
      </c>
      <c r="X57" s="208" t="s">
        <v>149</v>
      </c>
      <c r="Y57" s="208" t="s">
        <v>149</v>
      </c>
      <c r="Z57" s="129" t="s">
        <v>149</v>
      </c>
      <c r="AA57" s="129" t="s">
        <v>149</v>
      </c>
      <c r="AB57" s="129" t="s">
        <v>149</v>
      </c>
      <c r="AC57" s="129" t="s">
        <v>149</v>
      </c>
      <c r="AD57" s="129" t="s">
        <v>149</v>
      </c>
      <c r="AE57" s="129" t="s">
        <v>149</v>
      </c>
      <c r="AF57" s="129" t="s">
        <v>149</v>
      </c>
      <c r="AG57" s="129" t="s">
        <v>150</v>
      </c>
      <c r="AH57" s="129" t="s">
        <v>150</v>
      </c>
      <c r="AI57" s="129" t="s">
        <v>150</v>
      </c>
      <c r="AJ57" s="129" t="s">
        <v>150</v>
      </c>
      <c r="AK57" s="334"/>
      <c r="AL57" s="335"/>
      <c r="AM57" s="335"/>
      <c r="AN57" s="360"/>
      <c r="AO57" s="360"/>
      <c r="AP57" s="360"/>
      <c r="AQ57" s="360"/>
      <c r="AR57" s="360"/>
      <c r="AS57" s="360"/>
      <c r="AT57" s="361"/>
    </row>
    <row r="58" spans="9:46" x14ac:dyDescent="0.25">
      <c r="I58" s="175">
        <v>4.5</v>
      </c>
      <c r="J58" s="166"/>
      <c r="K58" s="166"/>
      <c r="L58" s="166"/>
      <c r="M58" s="166"/>
      <c r="N58" s="166"/>
      <c r="O58" s="166"/>
      <c r="P58" s="166"/>
      <c r="Q58" s="166"/>
      <c r="R58" s="166"/>
      <c r="S58" s="366"/>
      <c r="T58" s="366"/>
      <c r="U58" s="365"/>
      <c r="V58" s="208" t="s">
        <v>149</v>
      </c>
      <c r="W58" s="208" t="s">
        <v>149</v>
      </c>
      <c r="X58" s="208" t="s">
        <v>149</v>
      </c>
      <c r="Y58" s="208" t="s">
        <v>149</v>
      </c>
      <c r="Z58" s="129" t="s">
        <v>149</v>
      </c>
      <c r="AA58" s="129" t="s">
        <v>149</v>
      </c>
      <c r="AB58" s="129" t="s">
        <v>149</v>
      </c>
      <c r="AC58" s="129" t="s">
        <v>149</v>
      </c>
      <c r="AD58" s="129" t="s">
        <v>149</v>
      </c>
      <c r="AE58" s="129" t="s">
        <v>149</v>
      </c>
      <c r="AF58" s="129" t="s">
        <v>150</v>
      </c>
      <c r="AG58" s="129" t="s">
        <v>150</v>
      </c>
      <c r="AH58" s="129" t="s">
        <v>150</v>
      </c>
      <c r="AI58" s="129" t="s">
        <v>150</v>
      </c>
      <c r="AJ58" s="129" t="s">
        <v>150</v>
      </c>
      <c r="AK58" s="334"/>
      <c r="AL58" s="335"/>
      <c r="AM58" s="335"/>
      <c r="AN58" s="360"/>
      <c r="AO58" s="360"/>
      <c r="AP58" s="360"/>
      <c r="AQ58" s="360"/>
      <c r="AR58" s="360"/>
      <c r="AS58" s="360"/>
      <c r="AT58" s="361"/>
    </row>
    <row r="59" spans="9:46" x14ac:dyDescent="0.25">
      <c r="I59" s="172">
        <v>4.5999999999999996</v>
      </c>
      <c r="J59" s="166"/>
      <c r="K59" s="166"/>
      <c r="L59" s="166"/>
      <c r="M59" s="166"/>
      <c r="N59" s="166"/>
      <c r="O59" s="166"/>
      <c r="P59" s="166"/>
      <c r="Q59" s="166"/>
      <c r="R59" s="166"/>
      <c r="S59" s="366"/>
      <c r="T59" s="366"/>
      <c r="U59" s="366"/>
      <c r="V59" s="208" t="s">
        <v>149</v>
      </c>
      <c r="W59" s="208" t="s">
        <v>149</v>
      </c>
      <c r="X59" s="208" t="s">
        <v>149</v>
      </c>
      <c r="Y59" s="208" t="s">
        <v>149</v>
      </c>
      <c r="Z59" s="129" t="s">
        <v>149</v>
      </c>
      <c r="AA59" s="129" t="s">
        <v>149</v>
      </c>
      <c r="AB59" s="129" t="s">
        <v>149</v>
      </c>
      <c r="AC59" s="129" t="s">
        <v>149</v>
      </c>
      <c r="AD59" s="129" t="s">
        <v>149</v>
      </c>
      <c r="AE59" s="129" t="s">
        <v>149</v>
      </c>
      <c r="AF59" s="129" t="s">
        <v>150</v>
      </c>
      <c r="AG59" s="129" t="s">
        <v>150</v>
      </c>
      <c r="AH59" s="129" t="s">
        <v>150</v>
      </c>
      <c r="AI59" s="129" t="s">
        <v>150</v>
      </c>
      <c r="AJ59" s="129" t="s">
        <v>150</v>
      </c>
      <c r="AK59" s="334"/>
      <c r="AL59" s="335"/>
      <c r="AM59" s="335"/>
      <c r="AN59" s="360"/>
      <c r="AO59" s="360"/>
      <c r="AP59" s="360"/>
      <c r="AQ59" s="360"/>
      <c r="AR59" s="360"/>
      <c r="AS59" s="360"/>
      <c r="AT59" s="361"/>
    </row>
    <row r="60" spans="9:46" x14ac:dyDescent="0.25">
      <c r="I60" s="172">
        <v>4.8</v>
      </c>
      <c r="J60" s="166"/>
      <c r="K60" s="166"/>
      <c r="L60" s="166"/>
      <c r="M60" s="166"/>
      <c r="N60" s="166"/>
      <c r="O60" s="166"/>
      <c r="P60" s="166"/>
      <c r="Q60" s="166"/>
      <c r="R60" s="166"/>
      <c r="S60" s="366"/>
      <c r="T60" s="366"/>
      <c r="U60" s="366" t="s">
        <v>149</v>
      </c>
      <c r="V60" s="208" t="s">
        <v>149</v>
      </c>
      <c r="W60" s="208" t="s">
        <v>149</v>
      </c>
      <c r="X60" s="208" t="s">
        <v>149</v>
      </c>
      <c r="Y60" s="208" t="s">
        <v>149</v>
      </c>
      <c r="Z60" s="129" t="s">
        <v>149</v>
      </c>
      <c r="AA60" s="129" t="s">
        <v>149</v>
      </c>
      <c r="AB60" s="129" t="s">
        <v>149</v>
      </c>
      <c r="AC60" s="129" t="s">
        <v>149</v>
      </c>
      <c r="AD60" s="129" t="s">
        <v>149</v>
      </c>
      <c r="AE60" s="129" t="s">
        <v>150</v>
      </c>
      <c r="AF60" s="129" t="s">
        <v>150</v>
      </c>
      <c r="AG60" s="129" t="s">
        <v>150</v>
      </c>
      <c r="AH60" s="129" t="s">
        <v>150</v>
      </c>
      <c r="AI60" s="129" t="s">
        <v>150</v>
      </c>
      <c r="AJ60" s="129" t="s">
        <v>150</v>
      </c>
      <c r="AK60" s="334"/>
      <c r="AL60" s="335"/>
      <c r="AM60" s="335"/>
      <c r="AN60" s="360"/>
      <c r="AO60" s="360"/>
      <c r="AP60" s="360"/>
      <c r="AQ60" s="360"/>
      <c r="AR60" s="360"/>
      <c r="AS60" s="360"/>
      <c r="AT60" s="361"/>
    </row>
    <row r="61" spans="9:46" x14ac:dyDescent="0.25">
      <c r="I61" s="172">
        <v>5</v>
      </c>
      <c r="J61" s="166"/>
      <c r="K61" s="166"/>
      <c r="L61" s="166"/>
      <c r="M61" s="166"/>
      <c r="N61" s="166"/>
      <c r="O61" s="166"/>
      <c r="P61" s="166"/>
      <c r="Q61" s="166"/>
      <c r="R61" s="166"/>
      <c r="S61" s="366"/>
      <c r="T61" s="366"/>
      <c r="U61" s="366" t="s">
        <v>149</v>
      </c>
      <c r="V61" s="336" t="s">
        <v>149</v>
      </c>
      <c r="W61" s="208" t="s">
        <v>149</v>
      </c>
      <c r="X61" s="208" t="s">
        <v>149</v>
      </c>
      <c r="Y61" s="208" t="s">
        <v>149</v>
      </c>
      <c r="Z61" s="129" t="s">
        <v>149</v>
      </c>
      <c r="AA61" s="129" t="s">
        <v>149</v>
      </c>
      <c r="AB61" s="129" t="s">
        <v>149</v>
      </c>
      <c r="AC61" s="129" t="s">
        <v>149</v>
      </c>
      <c r="AD61" s="129" t="s">
        <v>150</v>
      </c>
      <c r="AE61" s="129" t="s">
        <v>150</v>
      </c>
      <c r="AF61" s="129" t="s">
        <v>150</v>
      </c>
      <c r="AG61" s="129" t="s">
        <v>150</v>
      </c>
      <c r="AH61" s="129" t="s">
        <v>150</v>
      </c>
      <c r="AI61" s="129" t="s">
        <v>150</v>
      </c>
      <c r="AJ61" s="129" t="s">
        <v>150</v>
      </c>
      <c r="AK61" s="334"/>
      <c r="AL61" s="335"/>
      <c r="AM61" s="335"/>
      <c r="AN61" s="360"/>
      <c r="AO61" s="360"/>
      <c r="AP61" s="360"/>
      <c r="AQ61" s="360"/>
      <c r="AR61" s="360"/>
      <c r="AS61" s="360"/>
      <c r="AT61" s="361"/>
    </row>
    <row r="62" spans="9:46" x14ac:dyDescent="0.25">
      <c r="I62" s="172">
        <v>5.2</v>
      </c>
      <c r="J62" s="166"/>
      <c r="K62" s="166"/>
      <c r="L62" s="166"/>
      <c r="M62" s="166"/>
      <c r="N62" s="166"/>
      <c r="O62" s="166"/>
      <c r="P62" s="166"/>
      <c r="Q62" s="166"/>
      <c r="R62" s="166"/>
      <c r="S62" s="366"/>
      <c r="T62" s="366" t="s">
        <v>149</v>
      </c>
      <c r="U62" s="366" t="s">
        <v>149</v>
      </c>
      <c r="V62" s="336" t="s">
        <v>149</v>
      </c>
      <c r="W62" s="336" t="s">
        <v>149</v>
      </c>
      <c r="X62" s="208" t="s">
        <v>149</v>
      </c>
      <c r="Y62" s="208" t="s">
        <v>149</v>
      </c>
      <c r="Z62" s="129" t="s">
        <v>149</v>
      </c>
      <c r="AA62" s="129" t="s">
        <v>149</v>
      </c>
      <c r="AB62" s="129" t="s">
        <v>149</v>
      </c>
      <c r="AC62" s="129" t="s">
        <v>149</v>
      </c>
      <c r="AD62" s="129" t="s">
        <v>150</v>
      </c>
      <c r="AE62" s="129" t="s">
        <v>150</v>
      </c>
      <c r="AF62" s="129" t="s">
        <v>150</v>
      </c>
      <c r="AG62" s="129" t="s">
        <v>150</v>
      </c>
      <c r="AH62" s="129" t="s">
        <v>150</v>
      </c>
      <c r="AI62" s="129" t="s">
        <v>150</v>
      </c>
      <c r="AJ62" s="129" t="s">
        <v>150</v>
      </c>
      <c r="AK62" s="334"/>
      <c r="AL62" s="335"/>
      <c r="AM62" s="335"/>
      <c r="AN62" s="360"/>
      <c r="AO62" s="360"/>
      <c r="AP62" s="360"/>
      <c r="AQ62" s="360"/>
      <c r="AR62" s="360"/>
      <c r="AS62" s="360"/>
      <c r="AT62" s="361"/>
    </row>
    <row r="63" spans="9:46" x14ac:dyDescent="0.25">
      <c r="I63" s="172">
        <v>5.4</v>
      </c>
      <c r="J63" s="166"/>
      <c r="K63" s="166"/>
      <c r="L63" s="166"/>
      <c r="M63" s="166"/>
      <c r="N63" s="166"/>
      <c r="O63" s="166"/>
      <c r="P63" s="166"/>
      <c r="Q63" s="166"/>
      <c r="R63" s="166"/>
      <c r="S63" s="366"/>
      <c r="T63" s="366" t="s">
        <v>149</v>
      </c>
      <c r="U63" s="366" t="s">
        <v>149</v>
      </c>
      <c r="V63" s="336" t="s">
        <v>149</v>
      </c>
      <c r="W63" s="336" t="s">
        <v>149</v>
      </c>
      <c r="X63" s="208" t="s">
        <v>149</v>
      </c>
      <c r="Y63" s="208" t="s">
        <v>149</v>
      </c>
      <c r="Z63" s="129" t="s">
        <v>149</v>
      </c>
      <c r="AA63" s="129" t="s">
        <v>149</v>
      </c>
      <c r="AB63" s="129" t="s">
        <v>149</v>
      </c>
      <c r="AC63" s="129" t="s">
        <v>150</v>
      </c>
      <c r="AD63" s="129" t="s">
        <v>150</v>
      </c>
      <c r="AE63" s="129" t="s">
        <v>150</v>
      </c>
      <c r="AF63" s="129" t="s">
        <v>150</v>
      </c>
      <c r="AG63" s="129" t="s">
        <v>150</v>
      </c>
      <c r="AH63" s="129" t="s">
        <v>150</v>
      </c>
      <c r="AI63" s="129" t="s">
        <v>150</v>
      </c>
      <c r="AJ63" s="129" t="s">
        <v>150</v>
      </c>
      <c r="AK63" s="334"/>
      <c r="AL63" s="335"/>
      <c r="AM63" s="335"/>
      <c r="AN63" s="360"/>
      <c r="AO63" s="360"/>
      <c r="AP63" s="360"/>
      <c r="AQ63" s="360"/>
      <c r="AR63" s="360"/>
      <c r="AS63" s="360"/>
      <c r="AT63" s="361"/>
    </row>
    <row r="64" spans="9:46" x14ac:dyDescent="0.25">
      <c r="I64" s="172">
        <v>5.6</v>
      </c>
      <c r="J64" s="166"/>
      <c r="K64" s="166"/>
      <c r="L64" s="166"/>
      <c r="M64" s="166"/>
      <c r="N64" s="166"/>
      <c r="O64" s="166"/>
      <c r="P64" s="166"/>
      <c r="Q64" s="166"/>
      <c r="R64" s="166"/>
      <c r="S64" s="366"/>
      <c r="T64" s="366" t="s">
        <v>149</v>
      </c>
      <c r="U64" s="366" t="s">
        <v>149</v>
      </c>
      <c r="V64" s="336" t="s">
        <v>149</v>
      </c>
      <c r="W64" s="336" t="s">
        <v>149</v>
      </c>
      <c r="X64" s="336" t="s">
        <v>149</v>
      </c>
      <c r="Y64" s="208" t="s">
        <v>149</v>
      </c>
      <c r="Z64" s="129" t="s">
        <v>149</v>
      </c>
      <c r="AA64" s="129" t="s">
        <v>149</v>
      </c>
      <c r="AB64" s="129" t="s">
        <v>150</v>
      </c>
      <c r="AC64" s="129" t="s">
        <v>150</v>
      </c>
      <c r="AD64" s="129" t="s">
        <v>150</v>
      </c>
      <c r="AE64" s="129" t="s">
        <v>150</v>
      </c>
      <c r="AF64" s="129" t="s">
        <v>150</v>
      </c>
      <c r="AG64" s="129" t="s">
        <v>150</v>
      </c>
      <c r="AH64" s="129" t="s">
        <v>150</v>
      </c>
      <c r="AI64" s="129" t="s">
        <v>150</v>
      </c>
      <c r="AJ64" s="129" t="s">
        <v>150</v>
      </c>
      <c r="AK64" s="334"/>
      <c r="AL64" s="335"/>
      <c r="AM64" s="335"/>
      <c r="AN64" s="360"/>
      <c r="AO64" s="360"/>
      <c r="AP64" s="360"/>
      <c r="AQ64" s="360"/>
      <c r="AR64" s="360"/>
      <c r="AS64" s="360"/>
      <c r="AT64" s="361"/>
    </row>
    <row r="65" spans="9:46" x14ac:dyDescent="0.25">
      <c r="I65" s="172">
        <v>5.8</v>
      </c>
      <c r="J65" s="166"/>
      <c r="K65" s="166"/>
      <c r="L65" s="166"/>
      <c r="M65" s="166"/>
      <c r="N65" s="166"/>
      <c r="O65" s="166"/>
      <c r="P65" s="166"/>
      <c r="Q65" s="166"/>
      <c r="R65" s="166"/>
      <c r="S65" s="366" t="s">
        <v>149</v>
      </c>
      <c r="T65" s="366" t="s">
        <v>149</v>
      </c>
      <c r="U65" s="366" t="s">
        <v>149</v>
      </c>
      <c r="V65" s="336" t="s">
        <v>149</v>
      </c>
      <c r="W65" s="336" t="s">
        <v>149</v>
      </c>
      <c r="X65" s="336" t="s">
        <v>149</v>
      </c>
      <c r="Y65" s="336" t="s">
        <v>149</v>
      </c>
      <c r="Z65" s="129" t="s">
        <v>149</v>
      </c>
      <c r="AA65" s="129" t="s">
        <v>149</v>
      </c>
      <c r="AB65" s="129" t="s">
        <v>150</v>
      </c>
      <c r="AC65" s="129" t="s">
        <v>150</v>
      </c>
      <c r="AD65" s="129" t="s">
        <v>150</v>
      </c>
      <c r="AE65" s="129" t="s">
        <v>150</v>
      </c>
      <c r="AF65" s="129" t="s">
        <v>150</v>
      </c>
      <c r="AG65" s="129" t="s">
        <v>150</v>
      </c>
      <c r="AH65" s="129" t="s">
        <v>150</v>
      </c>
      <c r="AI65" s="129" t="s">
        <v>150</v>
      </c>
      <c r="AJ65" s="129" t="s">
        <v>150</v>
      </c>
      <c r="AK65" s="334"/>
      <c r="AL65" s="335"/>
      <c r="AM65" s="335"/>
      <c r="AN65" s="360"/>
      <c r="AO65" s="360"/>
      <c r="AP65" s="360"/>
      <c r="AQ65" s="360"/>
      <c r="AR65" s="360"/>
      <c r="AS65" s="360"/>
      <c r="AT65" s="361"/>
    </row>
    <row r="66" spans="9:46" ht="15.75" thickBot="1" x14ac:dyDescent="0.3">
      <c r="I66" s="173">
        <v>6</v>
      </c>
      <c r="J66" s="174"/>
      <c r="K66" s="174"/>
      <c r="L66" s="174"/>
      <c r="M66" s="174"/>
      <c r="N66" s="174"/>
      <c r="O66" s="174"/>
      <c r="P66" s="174"/>
      <c r="Q66" s="174"/>
      <c r="R66" s="174"/>
      <c r="S66" s="367" t="s">
        <v>149</v>
      </c>
      <c r="T66" s="367" t="s">
        <v>149</v>
      </c>
      <c r="U66" s="367" t="s">
        <v>149</v>
      </c>
      <c r="V66" s="337" t="s">
        <v>149</v>
      </c>
      <c r="W66" s="337" t="s">
        <v>149</v>
      </c>
      <c r="X66" s="337" t="s">
        <v>149</v>
      </c>
      <c r="Y66" s="337" t="s">
        <v>149</v>
      </c>
      <c r="Z66" s="338" t="s">
        <v>149</v>
      </c>
      <c r="AA66" s="338" t="s">
        <v>150</v>
      </c>
      <c r="AB66" s="338" t="s">
        <v>150</v>
      </c>
      <c r="AC66" s="338" t="s">
        <v>150</v>
      </c>
      <c r="AD66" s="338" t="s">
        <v>150</v>
      </c>
      <c r="AE66" s="338" t="s">
        <v>150</v>
      </c>
      <c r="AF66" s="338" t="s">
        <v>150</v>
      </c>
      <c r="AG66" s="338" t="s">
        <v>150</v>
      </c>
      <c r="AH66" s="338" t="s">
        <v>150</v>
      </c>
      <c r="AI66" s="338" t="s">
        <v>150</v>
      </c>
      <c r="AJ66" s="338" t="s">
        <v>150</v>
      </c>
      <c r="AK66" s="339"/>
      <c r="AL66" s="340"/>
      <c r="AM66" s="340"/>
      <c r="AN66" s="363"/>
      <c r="AO66" s="363"/>
      <c r="AP66" s="363"/>
      <c r="AQ66" s="363"/>
      <c r="AR66" s="363"/>
      <c r="AS66" s="363"/>
      <c r="AT66" s="364"/>
    </row>
    <row r="67" spans="9:46" ht="15.75" thickBot="1" x14ac:dyDescent="0.3">
      <c r="I67" s="577" t="s">
        <v>18</v>
      </c>
      <c r="J67" s="577"/>
      <c r="K67" s="577"/>
      <c r="L67" s="577"/>
      <c r="M67" s="577"/>
      <c r="N67" s="577"/>
      <c r="O67" s="577"/>
      <c r="P67" s="577"/>
      <c r="Q67" s="577"/>
      <c r="R67" s="577"/>
      <c r="S67" s="577"/>
      <c r="T67" s="577"/>
      <c r="U67" s="577"/>
      <c r="V67" s="577"/>
      <c r="W67" s="577"/>
      <c r="X67" s="577"/>
      <c r="Y67" s="577"/>
      <c r="Z67" s="577"/>
      <c r="AA67" s="577"/>
      <c r="AB67" s="577"/>
      <c r="AC67" s="577"/>
      <c r="AD67" s="577"/>
      <c r="AE67" s="577"/>
      <c r="AF67" s="577"/>
      <c r="AG67" s="577"/>
      <c r="AH67" s="577"/>
      <c r="AI67" s="577"/>
      <c r="AJ67" s="577"/>
      <c r="AK67" s="577"/>
      <c r="AL67" s="577"/>
      <c r="AM67" s="577"/>
      <c r="AN67" s="577"/>
      <c r="AO67" s="577"/>
      <c r="AP67" s="577"/>
      <c r="AQ67" s="577"/>
      <c r="AR67" s="577"/>
      <c r="AS67" s="577"/>
      <c r="AT67" s="577"/>
    </row>
    <row r="68" spans="9:46" x14ac:dyDescent="0.25">
      <c r="I68" s="157"/>
      <c r="J68" s="158">
        <v>0.4</v>
      </c>
      <c r="K68" s="158">
        <v>0.5</v>
      </c>
      <c r="L68" s="158">
        <v>0.6</v>
      </c>
      <c r="M68" s="158">
        <v>0.7</v>
      </c>
      <c r="N68" s="158">
        <v>0.8</v>
      </c>
      <c r="O68" s="158">
        <v>0.9</v>
      </c>
      <c r="P68" s="158">
        <v>1</v>
      </c>
      <c r="Q68" s="158">
        <v>1.1000000000000001</v>
      </c>
      <c r="R68" s="158">
        <v>1.2</v>
      </c>
      <c r="S68" s="158">
        <v>1.3</v>
      </c>
      <c r="T68" s="158">
        <v>1.4</v>
      </c>
      <c r="U68" s="158">
        <v>1.5</v>
      </c>
      <c r="V68" s="158">
        <v>1.6</v>
      </c>
      <c r="W68" s="158">
        <v>1.7</v>
      </c>
      <c r="X68" s="158">
        <v>1.8</v>
      </c>
      <c r="Y68" s="158">
        <v>1.9</v>
      </c>
      <c r="Z68" s="158">
        <v>2</v>
      </c>
      <c r="AA68" s="158">
        <v>2.1</v>
      </c>
      <c r="AB68" s="158">
        <v>2.2000000000000002</v>
      </c>
      <c r="AC68" s="158">
        <v>2.2999999999999998</v>
      </c>
      <c r="AD68" s="158">
        <v>2.4</v>
      </c>
      <c r="AE68" s="158">
        <v>2.5</v>
      </c>
      <c r="AF68" s="158">
        <v>2.6</v>
      </c>
      <c r="AG68" s="158">
        <v>2.7</v>
      </c>
      <c r="AH68" s="158">
        <v>2.8</v>
      </c>
      <c r="AI68" s="158">
        <v>2.9</v>
      </c>
      <c r="AJ68" s="158">
        <v>3</v>
      </c>
      <c r="AK68" s="158">
        <v>3.1</v>
      </c>
      <c r="AL68" s="158">
        <v>3.2</v>
      </c>
      <c r="AM68" s="158">
        <v>3.3</v>
      </c>
      <c r="AN68" s="158">
        <v>3.4</v>
      </c>
      <c r="AO68" s="158">
        <v>3.5</v>
      </c>
      <c r="AP68" s="158">
        <v>3.6</v>
      </c>
      <c r="AQ68" s="158">
        <v>3.7</v>
      </c>
      <c r="AR68" s="158">
        <v>3.8</v>
      </c>
      <c r="AS68" s="158">
        <v>3.9</v>
      </c>
      <c r="AT68" s="159">
        <v>4</v>
      </c>
    </row>
    <row r="69" spans="9:46" x14ac:dyDescent="0.25">
      <c r="I69" s="175">
        <v>0.4</v>
      </c>
      <c r="J69" s="104"/>
      <c r="K69" s="104"/>
      <c r="L69" s="129"/>
      <c r="M69" s="129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 t="s">
        <v>149</v>
      </c>
      <c r="AR69" s="208" t="s">
        <v>149</v>
      </c>
      <c r="AS69" s="208" t="s">
        <v>149</v>
      </c>
      <c r="AT69" s="353" t="s">
        <v>149</v>
      </c>
    </row>
    <row r="70" spans="9:46" x14ac:dyDescent="0.25">
      <c r="I70" s="175">
        <v>0.6</v>
      </c>
      <c r="J70" s="104"/>
      <c r="K70" s="104"/>
      <c r="L70" s="129"/>
      <c r="M70" s="129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 t="s">
        <v>149</v>
      </c>
      <c r="AN70" s="208" t="s">
        <v>149</v>
      </c>
      <c r="AO70" s="208" t="s">
        <v>149</v>
      </c>
      <c r="AP70" s="208" t="s">
        <v>149</v>
      </c>
      <c r="AQ70" s="208" t="s">
        <v>149</v>
      </c>
      <c r="AR70" s="208" t="s">
        <v>149</v>
      </c>
      <c r="AS70" s="208" t="s">
        <v>149</v>
      </c>
      <c r="AT70" s="353" t="s">
        <v>149</v>
      </c>
    </row>
    <row r="71" spans="9:46" x14ac:dyDescent="0.25">
      <c r="I71" s="175">
        <v>0.8</v>
      </c>
      <c r="J71" s="104"/>
      <c r="K71" s="104"/>
      <c r="L71" s="129"/>
      <c r="M71" s="129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 t="s">
        <v>149</v>
      </c>
      <c r="AK71" s="208" t="s">
        <v>149</v>
      </c>
      <c r="AL71" s="208" t="s">
        <v>149</v>
      </c>
      <c r="AM71" s="208" t="s">
        <v>149</v>
      </c>
      <c r="AN71" s="208" t="s">
        <v>149</v>
      </c>
      <c r="AO71" s="208" t="s">
        <v>149</v>
      </c>
      <c r="AP71" s="208" t="s">
        <v>149</v>
      </c>
      <c r="AQ71" s="208" t="s">
        <v>149</v>
      </c>
      <c r="AR71" s="208" t="s">
        <v>149</v>
      </c>
      <c r="AS71" s="208" t="s">
        <v>149</v>
      </c>
      <c r="AT71" s="353" t="s">
        <v>149</v>
      </c>
    </row>
    <row r="72" spans="9:46" x14ac:dyDescent="0.25">
      <c r="I72" s="175">
        <v>1</v>
      </c>
      <c r="J72" s="104"/>
      <c r="K72" s="104"/>
      <c r="L72" s="129"/>
      <c r="M72" s="129"/>
      <c r="N72" s="368"/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/>
      <c r="Z72" s="208"/>
      <c r="AA72" s="208"/>
      <c r="AB72" s="208"/>
      <c r="AC72" s="208"/>
      <c r="AD72" s="208"/>
      <c r="AE72" s="208"/>
      <c r="AF72" s="208"/>
      <c r="AG72" s="208" t="s">
        <v>149</v>
      </c>
      <c r="AH72" s="208" t="s">
        <v>149</v>
      </c>
      <c r="AI72" s="208" t="s">
        <v>149</v>
      </c>
      <c r="AJ72" s="208" t="s">
        <v>149</v>
      </c>
      <c r="AK72" s="208" t="s">
        <v>149</v>
      </c>
      <c r="AL72" s="208" t="s">
        <v>149</v>
      </c>
      <c r="AM72" s="208" t="s">
        <v>149</v>
      </c>
      <c r="AN72" s="208" t="s">
        <v>149</v>
      </c>
      <c r="AO72" s="208" t="s">
        <v>149</v>
      </c>
      <c r="AP72" s="208" t="s">
        <v>149</v>
      </c>
      <c r="AQ72" s="208" t="s">
        <v>149</v>
      </c>
      <c r="AR72" s="208" t="s">
        <v>149</v>
      </c>
      <c r="AS72" s="208" t="s">
        <v>149</v>
      </c>
      <c r="AT72" s="353" t="s">
        <v>149</v>
      </c>
    </row>
    <row r="73" spans="9:46" x14ac:dyDescent="0.25">
      <c r="I73" s="175">
        <v>1.2</v>
      </c>
      <c r="J73" s="104"/>
      <c r="K73" s="104"/>
      <c r="L73" s="129"/>
      <c r="M73" s="129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208"/>
      <c r="AA73" s="208"/>
      <c r="AB73" s="208"/>
      <c r="AC73" s="208"/>
      <c r="AD73" s="208"/>
      <c r="AE73" s="208" t="s">
        <v>149</v>
      </c>
      <c r="AF73" s="208" t="s">
        <v>149</v>
      </c>
      <c r="AG73" s="208" t="s">
        <v>149</v>
      </c>
      <c r="AH73" s="208" t="s">
        <v>149</v>
      </c>
      <c r="AI73" s="208" t="s">
        <v>149</v>
      </c>
      <c r="AJ73" s="208" t="s">
        <v>149</v>
      </c>
      <c r="AK73" s="208" t="s">
        <v>149</v>
      </c>
      <c r="AL73" s="208" t="s">
        <v>149</v>
      </c>
      <c r="AM73" s="208" t="s">
        <v>149</v>
      </c>
      <c r="AN73" s="208" t="s">
        <v>149</v>
      </c>
      <c r="AO73" s="208" t="s">
        <v>149</v>
      </c>
      <c r="AP73" s="208" t="s">
        <v>149</v>
      </c>
      <c r="AQ73" s="208" t="s">
        <v>149</v>
      </c>
      <c r="AR73" s="208" t="s">
        <v>149</v>
      </c>
      <c r="AS73" s="208" t="s">
        <v>149</v>
      </c>
      <c r="AT73" s="353" t="s">
        <v>150</v>
      </c>
    </row>
    <row r="74" spans="9:46" x14ac:dyDescent="0.25">
      <c r="I74" s="175">
        <v>1.4</v>
      </c>
      <c r="J74" s="107"/>
      <c r="K74" s="104"/>
      <c r="L74" s="104"/>
      <c r="M74" s="104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 t="s">
        <v>149</v>
      </c>
      <c r="AD74" s="208" t="s">
        <v>149</v>
      </c>
      <c r="AE74" s="208" t="s">
        <v>149</v>
      </c>
      <c r="AF74" s="208" t="s">
        <v>149</v>
      </c>
      <c r="AG74" s="208" t="s">
        <v>149</v>
      </c>
      <c r="AH74" s="208" t="s">
        <v>149</v>
      </c>
      <c r="AI74" s="208" t="s">
        <v>149</v>
      </c>
      <c r="AJ74" s="208" t="s">
        <v>149</v>
      </c>
      <c r="AK74" s="208" t="s">
        <v>149</v>
      </c>
      <c r="AL74" s="208" t="s">
        <v>149</v>
      </c>
      <c r="AM74" s="208" t="s">
        <v>149</v>
      </c>
      <c r="AN74" s="208" t="s">
        <v>149</v>
      </c>
      <c r="AO74" s="208" t="s">
        <v>149</v>
      </c>
      <c r="AP74" s="208" t="s">
        <v>149</v>
      </c>
      <c r="AQ74" s="208" t="s">
        <v>150</v>
      </c>
      <c r="AR74" s="208" t="s">
        <v>150</v>
      </c>
      <c r="AS74" s="208" t="s">
        <v>150</v>
      </c>
      <c r="AT74" s="353" t="s">
        <v>150</v>
      </c>
    </row>
    <row r="75" spans="9:46" x14ac:dyDescent="0.25">
      <c r="I75" s="175">
        <v>1.6</v>
      </c>
      <c r="J75" s="107"/>
      <c r="K75" s="107"/>
      <c r="L75" s="104"/>
      <c r="M75" s="104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 t="s">
        <v>149</v>
      </c>
      <c r="AB75" s="208" t="s">
        <v>149</v>
      </c>
      <c r="AC75" s="208" t="s">
        <v>149</v>
      </c>
      <c r="AD75" s="208" t="s">
        <v>149</v>
      </c>
      <c r="AE75" s="208" t="s">
        <v>149</v>
      </c>
      <c r="AF75" s="208" t="s">
        <v>149</v>
      </c>
      <c r="AG75" s="208" t="s">
        <v>149</v>
      </c>
      <c r="AH75" s="208" t="s">
        <v>149</v>
      </c>
      <c r="AI75" s="208" t="s">
        <v>149</v>
      </c>
      <c r="AJ75" s="208" t="s">
        <v>149</v>
      </c>
      <c r="AK75" s="208" t="s">
        <v>149</v>
      </c>
      <c r="AL75" s="208" t="s">
        <v>149</v>
      </c>
      <c r="AM75" s="208" t="s">
        <v>149</v>
      </c>
      <c r="AN75" s="208" t="s">
        <v>150</v>
      </c>
      <c r="AO75" s="208" t="s">
        <v>150</v>
      </c>
      <c r="AP75" s="208" t="s">
        <v>150</v>
      </c>
      <c r="AQ75" s="208" t="s">
        <v>150</v>
      </c>
      <c r="AR75" s="208" t="s">
        <v>150</v>
      </c>
      <c r="AS75" s="208" t="s">
        <v>150</v>
      </c>
      <c r="AT75" s="353" t="s">
        <v>150</v>
      </c>
    </row>
    <row r="76" spans="9:46" x14ac:dyDescent="0.25">
      <c r="I76" s="175">
        <v>1.8</v>
      </c>
      <c r="J76" s="107"/>
      <c r="K76" s="107"/>
      <c r="L76" s="104"/>
      <c r="M76" s="104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 t="s">
        <v>149</v>
      </c>
      <c r="AA76" s="208" t="s">
        <v>149</v>
      </c>
      <c r="AB76" s="208" t="s">
        <v>149</v>
      </c>
      <c r="AC76" s="208" t="s">
        <v>149</v>
      </c>
      <c r="AD76" s="208" t="s">
        <v>149</v>
      </c>
      <c r="AE76" s="208" t="s">
        <v>149</v>
      </c>
      <c r="AF76" s="208" t="s">
        <v>149</v>
      </c>
      <c r="AG76" s="208" t="s">
        <v>149</v>
      </c>
      <c r="AH76" s="208" t="s">
        <v>149</v>
      </c>
      <c r="AI76" s="208" t="s">
        <v>149</v>
      </c>
      <c r="AJ76" s="208" t="s">
        <v>149</v>
      </c>
      <c r="AK76" s="208" t="s">
        <v>149</v>
      </c>
      <c r="AL76" s="208" t="s">
        <v>150</v>
      </c>
      <c r="AM76" s="208" t="s">
        <v>150</v>
      </c>
      <c r="AN76" s="208" t="s">
        <v>150</v>
      </c>
      <c r="AO76" s="208" t="s">
        <v>150</v>
      </c>
      <c r="AP76" s="208" t="s">
        <v>150</v>
      </c>
      <c r="AQ76" s="208" t="s">
        <v>150</v>
      </c>
      <c r="AR76" s="208" t="s">
        <v>150</v>
      </c>
      <c r="AS76" s="208" t="s">
        <v>150</v>
      </c>
      <c r="AT76" s="353" t="s">
        <v>150</v>
      </c>
    </row>
    <row r="77" spans="9:46" x14ac:dyDescent="0.25">
      <c r="I77" s="175">
        <v>2</v>
      </c>
      <c r="J77" s="107"/>
      <c r="K77" s="107"/>
      <c r="L77" s="107"/>
      <c r="M77" s="104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 t="s">
        <v>149</v>
      </c>
      <c r="Y77" s="208" t="s">
        <v>149</v>
      </c>
      <c r="Z77" s="208" t="s">
        <v>149</v>
      </c>
      <c r="AA77" s="208" t="s">
        <v>149</v>
      </c>
      <c r="AB77" s="208" t="s">
        <v>149</v>
      </c>
      <c r="AC77" s="208" t="s">
        <v>149</v>
      </c>
      <c r="AD77" s="208" t="s">
        <v>149</v>
      </c>
      <c r="AE77" s="208" t="s">
        <v>149</v>
      </c>
      <c r="AF77" s="208" t="s">
        <v>149</v>
      </c>
      <c r="AG77" s="208" t="s">
        <v>149</v>
      </c>
      <c r="AH77" s="208" t="s">
        <v>149</v>
      </c>
      <c r="AI77" s="208" t="s">
        <v>149</v>
      </c>
      <c r="AJ77" s="208" t="s">
        <v>150</v>
      </c>
      <c r="AK77" s="208" t="s">
        <v>150</v>
      </c>
      <c r="AL77" s="208" t="s">
        <v>150</v>
      </c>
      <c r="AM77" s="208" t="s">
        <v>150</v>
      </c>
      <c r="AN77" s="208" t="s">
        <v>150</v>
      </c>
      <c r="AO77" s="208" t="s">
        <v>150</v>
      </c>
      <c r="AP77" s="208" t="s">
        <v>150</v>
      </c>
      <c r="AQ77" s="208" t="s">
        <v>150</v>
      </c>
      <c r="AR77" s="208" t="s">
        <v>150</v>
      </c>
      <c r="AS77" s="208" t="s">
        <v>150</v>
      </c>
      <c r="AT77" s="353" t="s">
        <v>150</v>
      </c>
    </row>
    <row r="78" spans="9:46" x14ac:dyDescent="0.25">
      <c r="I78" s="175">
        <v>2.2000000000000002</v>
      </c>
      <c r="J78" s="107"/>
      <c r="K78" s="107"/>
      <c r="L78" s="107"/>
      <c r="M78" s="107"/>
      <c r="N78" s="208"/>
      <c r="O78" s="208"/>
      <c r="P78" s="208"/>
      <c r="Q78" s="208"/>
      <c r="R78" s="208"/>
      <c r="S78" s="208"/>
      <c r="T78" s="208"/>
      <c r="U78" s="208"/>
      <c r="V78" s="208"/>
      <c r="W78" s="208" t="s">
        <v>149</v>
      </c>
      <c r="X78" s="208" t="s">
        <v>149</v>
      </c>
      <c r="Y78" s="208" t="s">
        <v>149</v>
      </c>
      <c r="Z78" s="208" t="s">
        <v>149</v>
      </c>
      <c r="AA78" s="208" t="s">
        <v>149</v>
      </c>
      <c r="AB78" s="208" t="s">
        <v>149</v>
      </c>
      <c r="AC78" s="208" t="s">
        <v>149</v>
      </c>
      <c r="AD78" s="208" t="s">
        <v>149</v>
      </c>
      <c r="AE78" s="208" t="s">
        <v>149</v>
      </c>
      <c r="AF78" s="208" t="s">
        <v>149</v>
      </c>
      <c r="AG78" s="208" t="s">
        <v>149</v>
      </c>
      <c r="AH78" s="208" t="s">
        <v>150</v>
      </c>
      <c r="AI78" s="208" t="s">
        <v>150</v>
      </c>
      <c r="AJ78" s="208" t="s">
        <v>150</v>
      </c>
      <c r="AK78" s="208" t="s">
        <v>150</v>
      </c>
      <c r="AL78" s="208" t="s">
        <v>150</v>
      </c>
      <c r="AM78" s="208" t="s">
        <v>150</v>
      </c>
      <c r="AN78" s="208" t="s">
        <v>150</v>
      </c>
      <c r="AO78" s="208" t="s">
        <v>150</v>
      </c>
      <c r="AP78" s="208" t="s">
        <v>150</v>
      </c>
      <c r="AQ78" s="208" t="s">
        <v>150</v>
      </c>
      <c r="AR78" s="208" t="s">
        <v>150</v>
      </c>
      <c r="AS78" s="208" t="s">
        <v>150</v>
      </c>
      <c r="AT78" s="353" t="s">
        <v>150</v>
      </c>
    </row>
    <row r="79" spans="9:46" x14ac:dyDescent="0.25">
      <c r="I79" s="175">
        <v>2.4</v>
      </c>
      <c r="J79" s="107"/>
      <c r="K79" s="107"/>
      <c r="L79" s="107"/>
      <c r="M79" s="107"/>
      <c r="N79" s="208"/>
      <c r="O79" s="208"/>
      <c r="P79" s="208"/>
      <c r="Q79" s="208"/>
      <c r="R79" s="208"/>
      <c r="S79" s="208"/>
      <c r="T79" s="208"/>
      <c r="U79" s="208"/>
      <c r="V79" s="208" t="s">
        <v>149</v>
      </c>
      <c r="W79" s="208" t="s">
        <v>149</v>
      </c>
      <c r="X79" s="208" t="s">
        <v>149</v>
      </c>
      <c r="Y79" s="208" t="s">
        <v>149</v>
      </c>
      <c r="Z79" s="208" t="s">
        <v>149</v>
      </c>
      <c r="AA79" s="208" t="s">
        <v>149</v>
      </c>
      <c r="AB79" s="208" t="s">
        <v>149</v>
      </c>
      <c r="AC79" s="208" t="s">
        <v>149</v>
      </c>
      <c r="AD79" s="208" t="s">
        <v>149</v>
      </c>
      <c r="AE79" s="208" t="s">
        <v>149</v>
      </c>
      <c r="AF79" s="208" t="s">
        <v>149</v>
      </c>
      <c r="AG79" s="208" t="s">
        <v>150</v>
      </c>
      <c r="AH79" s="208" t="s">
        <v>150</v>
      </c>
      <c r="AI79" s="208" t="s">
        <v>150</v>
      </c>
      <c r="AJ79" s="208" t="s">
        <v>150</v>
      </c>
      <c r="AK79" s="208" t="s">
        <v>150</v>
      </c>
      <c r="AL79" s="208" t="s">
        <v>150</v>
      </c>
      <c r="AM79" s="208" t="s">
        <v>150</v>
      </c>
      <c r="AN79" s="208" t="s">
        <v>150</v>
      </c>
      <c r="AO79" s="208" t="s">
        <v>150</v>
      </c>
      <c r="AP79" s="208" t="s">
        <v>150</v>
      </c>
      <c r="AQ79" s="208" t="s">
        <v>150</v>
      </c>
      <c r="AR79" s="208" t="s">
        <v>150</v>
      </c>
      <c r="AS79" s="208" t="s">
        <v>150</v>
      </c>
      <c r="AT79" s="353" t="s">
        <v>150</v>
      </c>
    </row>
    <row r="80" spans="9:46" x14ac:dyDescent="0.25">
      <c r="I80" s="175">
        <v>2.6</v>
      </c>
      <c r="J80" s="107"/>
      <c r="K80" s="107"/>
      <c r="L80" s="107"/>
      <c r="M80" s="107"/>
      <c r="N80" s="336"/>
      <c r="O80" s="208"/>
      <c r="P80" s="208"/>
      <c r="Q80" s="208"/>
      <c r="R80" s="208"/>
      <c r="S80" s="208"/>
      <c r="T80" s="208"/>
      <c r="U80" s="208"/>
      <c r="V80" s="208" t="s">
        <v>149</v>
      </c>
      <c r="W80" s="208" t="s">
        <v>149</v>
      </c>
      <c r="X80" s="208" t="s">
        <v>149</v>
      </c>
      <c r="Y80" s="208" t="s">
        <v>149</v>
      </c>
      <c r="Z80" s="208" t="s">
        <v>149</v>
      </c>
      <c r="AA80" s="208" t="s">
        <v>149</v>
      </c>
      <c r="AB80" s="208" t="s">
        <v>149</v>
      </c>
      <c r="AC80" s="208" t="s">
        <v>149</v>
      </c>
      <c r="AD80" s="208" t="s">
        <v>149</v>
      </c>
      <c r="AE80" s="208" t="s">
        <v>150</v>
      </c>
      <c r="AF80" s="208" t="s">
        <v>150</v>
      </c>
      <c r="AG80" s="208" t="s">
        <v>150</v>
      </c>
      <c r="AH80" s="208" t="s">
        <v>150</v>
      </c>
      <c r="AI80" s="208" t="s">
        <v>150</v>
      </c>
      <c r="AJ80" s="208" t="s">
        <v>150</v>
      </c>
      <c r="AK80" s="208" t="s">
        <v>150</v>
      </c>
      <c r="AL80" s="208" t="s">
        <v>150</v>
      </c>
      <c r="AM80" s="208" t="s">
        <v>150</v>
      </c>
      <c r="AN80" s="208" t="s">
        <v>150</v>
      </c>
      <c r="AO80" s="208" t="s">
        <v>150</v>
      </c>
      <c r="AP80" s="208" t="s">
        <v>150</v>
      </c>
      <c r="AQ80" s="208" t="s">
        <v>150</v>
      </c>
      <c r="AR80" s="208" t="s">
        <v>150</v>
      </c>
      <c r="AS80" s="208" t="s">
        <v>150</v>
      </c>
      <c r="AT80" s="353" t="s">
        <v>150</v>
      </c>
    </row>
    <row r="81" spans="9:46" x14ac:dyDescent="0.25">
      <c r="I81" s="175">
        <v>2.8</v>
      </c>
      <c r="J81" s="107"/>
      <c r="K81" s="107"/>
      <c r="L81" s="107"/>
      <c r="M81" s="107"/>
      <c r="N81" s="336"/>
      <c r="O81" s="336"/>
      <c r="P81" s="208"/>
      <c r="Q81" s="208"/>
      <c r="R81" s="208"/>
      <c r="S81" s="208"/>
      <c r="T81" s="208"/>
      <c r="U81" s="208" t="s">
        <v>149</v>
      </c>
      <c r="V81" s="208" t="s">
        <v>149</v>
      </c>
      <c r="W81" s="208" t="s">
        <v>149</v>
      </c>
      <c r="X81" s="208" t="s">
        <v>149</v>
      </c>
      <c r="Y81" s="208" t="s">
        <v>149</v>
      </c>
      <c r="Z81" s="208" t="s">
        <v>149</v>
      </c>
      <c r="AA81" s="208" t="s">
        <v>149</v>
      </c>
      <c r="AB81" s="208" t="s">
        <v>149</v>
      </c>
      <c r="AC81" s="208" t="s">
        <v>149</v>
      </c>
      <c r="AD81" s="208" t="s">
        <v>150</v>
      </c>
      <c r="AE81" s="208" t="s">
        <v>150</v>
      </c>
      <c r="AF81" s="208" t="s">
        <v>150</v>
      </c>
      <c r="AG81" s="208" t="s">
        <v>150</v>
      </c>
      <c r="AH81" s="208" t="s">
        <v>150</v>
      </c>
      <c r="AI81" s="208" t="s">
        <v>150</v>
      </c>
      <c r="AJ81" s="208" t="s">
        <v>150</v>
      </c>
      <c r="AK81" s="208" t="s">
        <v>150</v>
      </c>
      <c r="AL81" s="208" t="s">
        <v>150</v>
      </c>
      <c r="AM81" s="208" t="s">
        <v>150</v>
      </c>
      <c r="AN81" s="208" t="s">
        <v>150</v>
      </c>
      <c r="AO81" s="208" t="s">
        <v>150</v>
      </c>
      <c r="AP81" s="208" t="s">
        <v>150</v>
      </c>
      <c r="AQ81" s="208" t="s">
        <v>150</v>
      </c>
      <c r="AR81" s="208" t="s">
        <v>150</v>
      </c>
      <c r="AS81" s="208" t="s">
        <v>150</v>
      </c>
      <c r="AT81" s="353" t="s">
        <v>150</v>
      </c>
    </row>
    <row r="82" spans="9:46" ht="15.75" thickBot="1" x14ac:dyDescent="0.3">
      <c r="I82" s="175">
        <v>3</v>
      </c>
      <c r="J82" s="107"/>
      <c r="K82" s="107"/>
      <c r="L82" s="107"/>
      <c r="M82" s="107"/>
      <c r="N82" s="336"/>
      <c r="O82" s="336"/>
      <c r="P82" s="208"/>
      <c r="Q82" s="208"/>
      <c r="R82" s="208"/>
      <c r="S82" s="208"/>
      <c r="T82" s="208" t="s">
        <v>149</v>
      </c>
      <c r="U82" s="208" t="s">
        <v>149</v>
      </c>
      <c r="V82" s="208" t="s">
        <v>149</v>
      </c>
      <c r="W82" s="208" t="s">
        <v>149</v>
      </c>
      <c r="X82" s="208" t="s">
        <v>149</v>
      </c>
      <c r="Y82" s="208" t="s">
        <v>149</v>
      </c>
      <c r="Z82" s="208" t="s">
        <v>149</v>
      </c>
      <c r="AA82" s="208" t="s">
        <v>149</v>
      </c>
      <c r="AB82" s="208" t="s">
        <v>149</v>
      </c>
      <c r="AC82" s="208" t="s">
        <v>150</v>
      </c>
      <c r="AD82" s="208" t="s">
        <v>150</v>
      </c>
      <c r="AE82" s="208" t="s">
        <v>150</v>
      </c>
      <c r="AF82" s="208" t="s">
        <v>150</v>
      </c>
      <c r="AG82" s="208" t="s">
        <v>150</v>
      </c>
      <c r="AH82" s="208" t="s">
        <v>150</v>
      </c>
      <c r="AI82" s="208" t="s">
        <v>150</v>
      </c>
      <c r="AJ82" s="208" t="s">
        <v>150</v>
      </c>
      <c r="AK82" s="208" t="s">
        <v>150</v>
      </c>
      <c r="AL82" s="208" t="s">
        <v>150</v>
      </c>
      <c r="AM82" s="208" t="s">
        <v>150</v>
      </c>
      <c r="AN82" s="208" t="s">
        <v>150</v>
      </c>
      <c r="AO82" s="208" t="s">
        <v>150</v>
      </c>
      <c r="AP82" s="208" t="s">
        <v>150</v>
      </c>
      <c r="AQ82" s="208" t="s">
        <v>150</v>
      </c>
      <c r="AR82" s="208" t="s">
        <v>150</v>
      </c>
      <c r="AS82" s="208" t="s">
        <v>150</v>
      </c>
      <c r="AT82" s="353" t="s">
        <v>150</v>
      </c>
    </row>
    <row r="83" spans="9:46" x14ac:dyDescent="0.25">
      <c r="I83" s="175">
        <v>3.2</v>
      </c>
      <c r="J83" s="107"/>
      <c r="K83" s="107"/>
      <c r="L83" s="107"/>
      <c r="M83" s="107"/>
      <c r="N83" s="336"/>
      <c r="O83" s="336"/>
      <c r="P83" s="336"/>
      <c r="Q83" s="208"/>
      <c r="R83" s="208"/>
      <c r="S83" s="208"/>
      <c r="T83" s="208" t="s">
        <v>149</v>
      </c>
      <c r="U83" s="208" t="s">
        <v>149</v>
      </c>
      <c r="V83" s="208" t="s">
        <v>149</v>
      </c>
      <c r="W83" s="208" t="s">
        <v>149</v>
      </c>
      <c r="X83" s="208" t="s">
        <v>149</v>
      </c>
      <c r="Y83" s="208" t="s">
        <v>149</v>
      </c>
      <c r="Z83" s="208" t="s">
        <v>149</v>
      </c>
      <c r="AA83" s="208" t="s">
        <v>149</v>
      </c>
      <c r="AB83" s="208" t="s">
        <v>150</v>
      </c>
      <c r="AC83" s="208" t="s">
        <v>150</v>
      </c>
      <c r="AD83" s="208" t="s">
        <v>150</v>
      </c>
      <c r="AE83" s="208" t="s">
        <v>150</v>
      </c>
      <c r="AF83" s="208" t="s">
        <v>150</v>
      </c>
      <c r="AG83" s="208" t="s">
        <v>150</v>
      </c>
      <c r="AH83" s="208" t="s">
        <v>150</v>
      </c>
      <c r="AI83" s="208" t="s">
        <v>150</v>
      </c>
      <c r="AJ83" s="208" t="s">
        <v>150</v>
      </c>
      <c r="AK83" s="356"/>
      <c r="AL83" s="357"/>
      <c r="AM83" s="357"/>
      <c r="AN83" s="358"/>
      <c r="AO83" s="358"/>
      <c r="AP83" s="358"/>
      <c r="AQ83" s="358"/>
      <c r="AR83" s="358"/>
      <c r="AS83" s="358"/>
      <c r="AT83" s="359"/>
    </row>
    <row r="84" spans="9:46" x14ac:dyDescent="0.25">
      <c r="I84" s="175">
        <v>3.4</v>
      </c>
      <c r="J84" s="107"/>
      <c r="K84" s="107"/>
      <c r="L84" s="107"/>
      <c r="M84" s="107"/>
      <c r="N84" s="336"/>
      <c r="O84" s="336"/>
      <c r="P84" s="336"/>
      <c r="Q84" s="336"/>
      <c r="R84" s="208"/>
      <c r="S84" s="208" t="s">
        <v>149</v>
      </c>
      <c r="T84" s="208" t="s">
        <v>149</v>
      </c>
      <c r="U84" s="208" t="s">
        <v>149</v>
      </c>
      <c r="V84" s="208" t="s">
        <v>149</v>
      </c>
      <c r="W84" s="208" t="s">
        <v>149</v>
      </c>
      <c r="X84" s="208" t="s">
        <v>149</v>
      </c>
      <c r="Y84" s="208" t="s">
        <v>149</v>
      </c>
      <c r="Z84" s="208" t="s">
        <v>149</v>
      </c>
      <c r="AA84" s="208" t="s">
        <v>150</v>
      </c>
      <c r="AB84" s="208" t="s">
        <v>150</v>
      </c>
      <c r="AC84" s="208" t="s">
        <v>150</v>
      </c>
      <c r="AD84" s="208" t="s">
        <v>150</v>
      </c>
      <c r="AE84" s="208" t="s">
        <v>150</v>
      </c>
      <c r="AF84" s="208" t="s">
        <v>150</v>
      </c>
      <c r="AG84" s="208" t="s">
        <v>150</v>
      </c>
      <c r="AH84" s="208" t="s">
        <v>150</v>
      </c>
      <c r="AI84" s="208" t="s">
        <v>150</v>
      </c>
      <c r="AJ84" s="208" t="s">
        <v>150</v>
      </c>
      <c r="AK84" s="334"/>
      <c r="AL84" s="335"/>
      <c r="AM84" s="335"/>
      <c r="AN84" s="360"/>
      <c r="AO84" s="360"/>
      <c r="AP84" s="360"/>
      <c r="AQ84" s="360"/>
      <c r="AR84" s="360"/>
      <c r="AS84" s="360"/>
      <c r="AT84" s="361"/>
    </row>
    <row r="85" spans="9:46" x14ac:dyDescent="0.25">
      <c r="I85" s="175">
        <v>3.6</v>
      </c>
      <c r="J85" s="107"/>
      <c r="K85" s="107"/>
      <c r="L85" s="107"/>
      <c r="M85" s="107"/>
      <c r="N85" s="336"/>
      <c r="O85" s="336"/>
      <c r="P85" s="336"/>
      <c r="Q85" s="336"/>
      <c r="R85" s="208" t="s">
        <v>149</v>
      </c>
      <c r="S85" s="208" t="s">
        <v>149</v>
      </c>
      <c r="T85" s="208" t="s">
        <v>149</v>
      </c>
      <c r="U85" s="208" t="s">
        <v>149</v>
      </c>
      <c r="V85" s="208" t="s">
        <v>149</v>
      </c>
      <c r="W85" s="208" t="s">
        <v>149</v>
      </c>
      <c r="X85" s="208" t="s">
        <v>149</v>
      </c>
      <c r="Y85" s="208" t="s">
        <v>149</v>
      </c>
      <c r="Z85" s="208" t="s">
        <v>150</v>
      </c>
      <c r="AA85" s="208" t="s">
        <v>150</v>
      </c>
      <c r="AB85" s="208" t="s">
        <v>150</v>
      </c>
      <c r="AC85" s="208" t="s">
        <v>150</v>
      </c>
      <c r="AD85" s="208" t="s">
        <v>150</v>
      </c>
      <c r="AE85" s="208" t="s">
        <v>150</v>
      </c>
      <c r="AF85" s="208" t="s">
        <v>150</v>
      </c>
      <c r="AG85" s="208" t="s">
        <v>150</v>
      </c>
      <c r="AH85" s="208" t="s">
        <v>150</v>
      </c>
      <c r="AI85" s="208" t="s">
        <v>150</v>
      </c>
      <c r="AJ85" s="208" t="s">
        <v>150</v>
      </c>
      <c r="AK85" s="334"/>
      <c r="AL85" s="335"/>
      <c r="AM85" s="335"/>
      <c r="AN85" s="360"/>
      <c r="AO85" s="360"/>
      <c r="AP85" s="360"/>
      <c r="AQ85" s="360"/>
      <c r="AR85" s="360"/>
      <c r="AS85" s="360"/>
      <c r="AT85" s="361"/>
    </row>
    <row r="86" spans="9:46" x14ac:dyDescent="0.25">
      <c r="I86" s="175">
        <v>3.8</v>
      </c>
      <c r="J86" s="107"/>
      <c r="K86" s="107"/>
      <c r="L86" s="107"/>
      <c r="M86" s="107"/>
      <c r="N86" s="336"/>
      <c r="O86" s="336"/>
      <c r="P86" s="336"/>
      <c r="Q86" s="336"/>
      <c r="R86" s="336" t="s">
        <v>149</v>
      </c>
      <c r="S86" s="208" t="s">
        <v>149</v>
      </c>
      <c r="T86" s="208" t="s">
        <v>149</v>
      </c>
      <c r="U86" s="208" t="s">
        <v>149</v>
      </c>
      <c r="V86" s="208" t="s">
        <v>149</v>
      </c>
      <c r="W86" s="208" t="s">
        <v>149</v>
      </c>
      <c r="X86" s="208" t="s">
        <v>149</v>
      </c>
      <c r="Y86" s="208" t="s">
        <v>150</v>
      </c>
      <c r="Z86" s="208" t="s">
        <v>150</v>
      </c>
      <c r="AA86" s="208" t="s">
        <v>150</v>
      </c>
      <c r="AB86" s="208" t="s">
        <v>150</v>
      </c>
      <c r="AC86" s="208" t="s">
        <v>150</v>
      </c>
      <c r="AD86" s="208" t="s">
        <v>150</v>
      </c>
      <c r="AE86" s="208" t="s">
        <v>150</v>
      </c>
      <c r="AF86" s="208" t="s">
        <v>150</v>
      </c>
      <c r="AG86" s="208" t="s">
        <v>150</v>
      </c>
      <c r="AH86" s="208" t="s">
        <v>150</v>
      </c>
      <c r="AI86" s="208" t="s">
        <v>150</v>
      </c>
      <c r="AJ86" s="208" t="s">
        <v>150</v>
      </c>
      <c r="AK86" s="334"/>
      <c r="AL86" s="335"/>
      <c r="AM86" s="335"/>
      <c r="AN86" s="360"/>
      <c r="AO86" s="360"/>
      <c r="AP86" s="360"/>
      <c r="AQ86" s="360"/>
      <c r="AR86" s="360"/>
      <c r="AS86" s="360"/>
      <c r="AT86" s="361"/>
    </row>
    <row r="87" spans="9:46" x14ac:dyDescent="0.25">
      <c r="I87" s="175">
        <v>4</v>
      </c>
      <c r="J87" s="107"/>
      <c r="K87" s="107"/>
      <c r="L87" s="107"/>
      <c r="M87" s="107"/>
      <c r="N87" s="336"/>
      <c r="O87" s="336"/>
      <c r="P87" s="336"/>
      <c r="Q87" s="336"/>
      <c r="R87" s="336" t="s">
        <v>149</v>
      </c>
      <c r="S87" s="336" t="s">
        <v>149</v>
      </c>
      <c r="T87" s="208" t="s">
        <v>149</v>
      </c>
      <c r="U87" s="208" t="s">
        <v>149</v>
      </c>
      <c r="V87" s="208" t="s">
        <v>149</v>
      </c>
      <c r="W87" s="208" t="s">
        <v>149</v>
      </c>
      <c r="X87" s="208" t="s">
        <v>149</v>
      </c>
      <c r="Y87" s="208" t="s">
        <v>150</v>
      </c>
      <c r="Z87" s="208" t="s">
        <v>150</v>
      </c>
      <c r="AA87" s="208" t="s">
        <v>150</v>
      </c>
      <c r="AB87" s="208" t="s">
        <v>150</v>
      </c>
      <c r="AC87" s="208" t="s">
        <v>150</v>
      </c>
      <c r="AD87" s="208" t="s">
        <v>150</v>
      </c>
      <c r="AE87" s="208" t="s">
        <v>150</v>
      </c>
      <c r="AF87" s="208" t="s">
        <v>150</v>
      </c>
      <c r="AG87" s="208" t="s">
        <v>150</v>
      </c>
      <c r="AH87" s="208" t="s">
        <v>150</v>
      </c>
      <c r="AI87" s="208" t="s">
        <v>150</v>
      </c>
      <c r="AJ87" s="208" t="s">
        <v>150</v>
      </c>
      <c r="AK87" s="334"/>
      <c r="AL87" s="335"/>
      <c r="AM87" s="335"/>
      <c r="AN87" s="360"/>
      <c r="AO87" s="360"/>
      <c r="AP87" s="360"/>
      <c r="AQ87" s="360"/>
      <c r="AR87" s="360"/>
      <c r="AS87" s="360"/>
      <c r="AT87" s="361"/>
    </row>
    <row r="88" spans="9:46" x14ac:dyDescent="0.25">
      <c r="I88" s="175">
        <v>4.2</v>
      </c>
      <c r="J88" s="107"/>
      <c r="K88" s="107"/>
      <c r="L88" s="107"/>
      <c r="M88" s="107"/>
      <c r="N88" s="336"/>
      <c r="O88" s="336"/>
      <c r="P88" s="336"/>
      <c r="Q88" s="336" t="s">
        <v>149</v>
      </c>
      <c r="R88" s="336" t="s">
        <v>149</v>
      </c>
      <c r="S88" s="336" t="s">
        <v>149</v>
      </c>
      <c r="T88" s="208" t="s">
        <v>149</v>
      </c>
      <c r="U88" s="208" t="s">
        <v>149</v>
      </c>
      <c r="V88" s="208" t="s">
        <v>149</v>
      </c>
      <c r="W88" s="208" t="s">
        <v>149</v>
      </c>
      <c r="X88" s="208" t="s">
        <v>150</v>
      </c>
      <c r="Y88" s="208" t="s">
        <v>150</v>
      </c>
      <c r="Z88" s="208" t="s">
        <v>150</v>
      </c>
      <c r="AA88" s="208" t="s">
        <v>150</v>
      </c>
      <c r="AB88" s="208" t="s">
        <v>150</v>
      </c>
      <c r="AC88" s="208" t="s">
        <v>150</v>
      </c>
      <c r="AD88" s="208" t="s">
        <v>150</v>
      </c>
      <c r="AE88" s="208" t="s">
        <v>150</v>
      </c>
      <c r="AF88" s="208" t="s">
        <v>150</v>
      </c>
      <c r="AG88" s="208" t="s">
        <v>150</v>
      </c>
      <c r="AH88" s="208" t="s">
        <v>150</v>
      </c>
      <c r="AI88" s="208" t="s">
        <v>150</v>
      </c>
      <c r="AJ88" s="208" t="s">
        <v>150</v>
      </c>
      <c r="AK88" s="334"/>
      <c r="AL88" s="335"/>
      <c r="AM88" s="335"/>
      <c r="AN88" s="360"/>
      <c r="AO88" s="360"/>
      <c r="AP88" s="360"/>
      <c r="AQ88" s="360"/>
      <c r="AR88" s="360"/>
      <c r="AS88" s="360"/>
      <c r="AT88" s="361"/>
    </row>
    <row r="89" spans="9:46" x14ac:dyDescent="0.25">
      <c r="I89" s="175">
        <v>4.4000000000000004</v>
      </c>
      <c r="J89" s="107"/>
      <c r="K89" s="107"/>
      <c r="L89" s="107"/>
      <c r="M89" s="107"/>
      <c r="N89" s="336"/>
      <c r="O89" s="336"/>
      <c r="P89" s="336"/>
      <c r="Q89" s="336" t="s">
        <v>149</v>
      </c>
      <c r="R89" s="336" t="s">
        <v>149</v>
      </c>
      <c r="S89" s="336" t="s">
        <v>149</v>
      </c>
      <c r="T89" s="336" t="s">
        <v>149</v>
      </c>
      <c r="U89" s="208" t="s">
        <v>149</v>
      </c>
      <c r="V89" s="208" t="s">
        <v>149</v>
      </c>
      <c r="W89" s="208" t="s">
        <v>150</v>
      </c>
      <c r="X89" s="208" t="s">
        <v>150</v>
      </c>
      <c r="Y89" s="208" t="s">
        <v>150</v>
      </c>
      <c r="Z89" s="208" t="s">
        <v>150</v>
      </c>
      <c r="AA89" s="208" t="s">
        <v>150</v>
      </c>
      <c r="AB89" s="208" t="s">
        <v>150</v>
      </c>
      <c r="AC89" s="208" t="s">
        <v>150</v>
      </c>
      <c r="AD89" s="208" t="s">
        <v>150</v>
      </c>
      <c r="AE89" s="208" t="s">
        <v>150</v>
      </c>
      <c r="AF89" s="208" t="s">
        <v>150</v>
      </c>
      <c r="AG89" s="208" t="s">
        <v>150</v>
      </c>
      <c r="AH89" s="208" t="s">
        <v>150</v>
      </c>
      <c r="AI89" s="208" t="s">
        <v>150</v>
      </c>
      <c r="AJ89" s="208" t="s">
        <v>150</v>
      </c>
      <c r="AK89" s="334"/>
      <c r="AL89" s="335"/>
      <c r="AM89" s="335"/>
      <c r="AN89" s="360"/>
      <c r="AO89" s="360"/>
      <c r="AP89" s="360"/>
      <c r="AQ89" s="360"/>
      <c r="AR89" s="360"/>
      <c r="AS89" s="360"/>
      <c r="AT89" s="361"/>
    </row>
    <row r="90" spans="9:46" x14ac:dyDescent="0.25">
      <c r="I90" s="175">
        <v>4.5</v>
      </c>
      <c r="J90" s="107"/>
      <c r="K90" s="107"/>
      <c r="L90" s="107"/>
      <c r="M90" s="107"/>
      <c r="N90" s="336"/>
      <c r="O90" s="336"/>
      <c r="P90" s="336"/>
      <c r="Q90" s="336" t="s">
        <v>149</v>
      </c>
      <c r="R90" s="336" t="s">
        <v>149</v>
      </c>
      <c r="S90" s="336" t="s">
        <v>149</v>
      </c>
      <c r="T90" s="336" t="s">
        <v>149</v>
      </c>
      <c r="U90" s="208" t="s">
        <v>149</v>
      </c>
      <c r="V90" s="208" t="s">
        <v>149</v>
      </c>
      <c r="W90" s="208" t="s">
        <v>150</v>
      </c>
      <c r="X90" s="208" t="s">
        <v>150</v>
      </c>
      <c r="Y90" s="208" t="s">
        <v>150</v>
      </c>
      <c r="Z90" s="208" t="s">
        <v>150</v>
      </c>
      <c r="AA90" s="208" t="s">
        <v>150</v>
      </c>
      <c r="AB90" s="208" t="s">
        <v>150</v>
      </c>
      <c r="AC90" s="208" t="s">
        <v>150</v>
      </c>
      <c r="AD90" s="208" t="s">
        <v>150</v>
      </c>
      <c r="AE90" s="208" t="s">
        <v>150</v>
      </c>
      <c r="AF90" s="208" t="s">
        <v>150</v>
      </c>
      <c r="AG90" s="208" t="s">
        <v>150</v>
      </c>
      <c r="AH90" s="208" t="s">
        <v>150</v>
      </c>
      <c r="AI90" s="208" t="s">
        <v>150</v>
      </c>
      <c r="AJ90" s="208" t="s">
        <v>150</v>
      </c>
      <c r="AK90" s="334"/>
      <c r="AL90" s="335"/>
      <c r="AM90" s="335"/>
      <c r="AN90" s="360"/>
      <c r="AO90" s="360"/>
      <c r="AP90" s="360"/>
      <c r="AQ90" s="360"/>
      <c r="AR90" s="360"/>
      <c r="AS90" s="360"/>
      <c r="AT90" s="361"/>
    </row>
    <row r="91" spans="9:46" x14ac:dyDescent="0.25">
      <c r="I91" s="172">
        <v>4.5999999999999996</v>
      </c>
      <c r="J91" s="107"/>
      <c r="K91" s="107"/>
      <c r="L91" s="107"/>
      <c r="M91" s="107"/>
      <c r="N91" s="336"/>
      <c r="O91" s="336"/>
      <c r="P91" s="336" t="s">
        <v>149</v>
      </c>
      <c r="Q91" s="336" t="s">
        <v>149</v>
      </c>
      <c r="R91" s="336" t="s">
        <v>149</v>
      </c>
      <c r="S91" s="336" t="s">
        <v>149</v>
      </c>
      <c r="T91" s="336" t="s">
        <v>149</v>
      </c>
      <c r="U91" s="336" t="s">
        <v>149</v>
      </c>
      <c r="V91" s="208" t="s">
        <v>149</v>
      </c>
      <c r="W91" s="208" t="s">
        <v>150</v>
      </c>
      <c r="X91" s="208" t="s">
        <v>150</v>
      </c>
      <c r="Y91" s="208" t="s">
        <v>150</v>
      </c>
      <c r="Z91" s="208" t="s">
        <v>150</v>
      </c>
      <c r="AA91" s="208" t="s">
        <v>150</v>
      </c>
      <c r="AB91" s="208" t="s">
        <v>150</v>
      </c>
      <c r="AC91" s="208" t="s">
        <v>150</v>
      </c>
      <c r="AD91" s="208" t="s">
        <v>150</v>
      </c>
      <c r="AE91" s="208" t="s">
        <v>150</v>
      </c>
      <c r="AF91" s="208" t="s">
        <v>150</v>
      </c>
      <c r="AG91" s="208" t="s">
        <v>150</v>
      </c>
      <c r="AH91" s="208" t="s">
        <v>150</v>
      </c>
      <c r="AI91" s="208" t="s">
        <v>150</v>
      </c>
      <c r="AJ91" s="208" t="s">
        <v>150</v>
      </c>
      <c r="AK91" s="334"/>
      <c r="AL91" s="335"/>
      <c r="AM91" s="335"/>
      <c r="AN91" s="360"/>
      <c r="AO91" s="360"/>
      <c r="AP91" s="360"/>
      <c r="AQ91" s="360"/>
      <c r="AR91" s="360"/>
      <c r="AS91" s="360"/>
      <c r="AT91" s="361"/>
    </row>
    <row r="92" spans="9:46" x14ac:dyDescent="0.25">
      <c r="I92" s="172">
        <v>4.8</v>
      </c>
      <c r="J92" s="107"/>
      <c r="K92" s="107"/>
      <c r="L92" s="107"/>
      <c r="M92" s="107"/>
      <c r="N92" s="336"/>
      <c r="O92" s="336"/>
      <c r="P92" s="336" t="s">
        <v>149</v>
      </c>
      <c r="Q92" s="336" t="s">
        <v>149</v>
      </c>
      <c r="R92" s="336" t="s">
        <v>149</v>
      </c>
      <c r="S92" s="336" t="s">
        <v>149</v>
      </c>
      <c r="T92" s="336" t="s">
        <v>149</v>
      </c>
      <c r="U92" s="336" t="s">
        <v>149</v>
      </c>
      <c r="V92" s="208" t="s">
        <v>150</v>
      </c>
      <c r="W92" s="208" t="s">
        <v>150</v>
      </c>
      <c r="X92" s="208" t="s">
        <v>150</v>
      </c>
      <c r="Y92" s="208" t="s">
        <v>150</v>
      </c>
      <c r="Z92" s="208" t="s">
        <v>150</v>
      </c>
      <c r="AA92" s="208" t="s">
        <v>150</v>
      </c>
      <c r="AB92" s="208" t="s">
        <v>150</v>
      </c>
      <c r="AC92" s="208" t="s">
        <v>150</v>
      </c>
      <c r="AD92" s="208" t="s">
        <v>150</v>
      </c>
      <c r="AE92" s="208" t="s">
        <v>150</v>
      </c>
      <c r="AF92" s="208" t="s">
        <v>150</v>
      </c>
      <c r="AG92" s="208" t="s">
        <v>150</v>
      </c>
      <c r="AH92" s="208" t="s">
        <v>150</v>
      </c>
      <c r="AI92" s="208" t="s">
        <v>150</v>
      </c>
      <c r="AJ92" s="208" t="s">
        <v>150</v>
      </c>
      <c r="AK92" s="334"/>
      <c r="AL92" s="335"/>
      <c r="AM92" s="335"/>
      <c r="AN92" s="360"/>
      <c r="AO92" s="360"/>
      <c r="AP92" s="360"/>
      <c r="AQ92" s="360"/>
      <c r="AR92" s="360"/>
      <c r="AS92" s="360"/>
      <c r="AT92" s="361"/>
    </row>
    <row r="93" spans="9:46" x14ac:dyDescent="0.25">
      <c r="I93" s="172">
        <v>5</v>
      </c>
      <c r="J93" s="107"/>
      <c r="K93" s="107"/>
      <c r="L93" s="107"/>
      <c r="M93" s="107"/>
      <c r="N93" s="336"/>
      <c r="O93" s="336"/>
      <c r="P93" s="336" t="s">
        <v>149</v>
      </c>
      <c r="Q93" s="336" t="s">
        <v>149</v>
      </c>
      <c r="R93" s="336" t="s">
        <v>149</v>
      </c>
      <c r="S93" s="336" t="s">
        <v>149</v>
      </c>
      <c r="T93" s="336" t="s">
        <v>149</v>
      </c>
      <c r="U93" s="336" t="s">
        <v>149</v>
      </c>
      <c r="V93" s="336" t="s">
        <v>150</v>
      </c>
      <c r="W93" s="208" t="s">
        <v>150</v>
      </c>
      <c r="X93" s="208" t="s">
        <v>150</v>
      </c>
      <c r="Y93" s="208" t="s">
        <v>150</v>
      </c>
      <c r="Z93" s="208" t="s">
        <v>150</v>
      </c>
      <c r="AA93" s="208" t="s">
        <v>150</v>
      </c>
      <c r="AB93" s="208" t="s">
        <v>150</v>
      </c>
      <c r="AC93" s="208" t="s">
        <v>150</v>
      </c>
      <c r="AD93" s="208" t="s">
        <v>150</v>
      </c>
      <c r="AE93" s="208" t="s">
        <v>150</v>
      </c>
      <c r="AF93" s="208" t="s">
        <v>150</v>
      </c>
      <c r="AG93" s="208" t="s">
        <v>150</v>
      </c>
      <c r="AH93" s="208" t="s">
        <v>150</v>
      </c>
      <c r="AI93" s="208" t="s">
        <v>150</v>
      </c>
      <c r="AJ93" s="208" t="s">
        <v>150</v>
      </c>
      <c r="AK93" s="334"/>
      <c r="AL93" s="335"/>
      <c r="AM93" s="335"/>
      <c r="AN93" s="360"/>
      <c r="AO93" s="360"/>
      <c r="AP93" s="360"/>
      <c r="AQ93" s="360"/>
      <c r="AR93" s="360"/>
      <c r="AS93" s="360"/>
      <c r="AT93" s="361"/>
    </row>
    <row r="94" spans="9:46" x14ac:dyDescent="0.25">
      <c r="I94" s="172">
        <v>5.2</v>
      </c>
      <c r="J94" s="107"/>
      <c r="K94" s="107"/>
      <c r="L94" s="107"/>
      <c r="M94" s="107"/>
      <c r="N94" s="336"/>
      <c r="O94" s="336"/>
      <c r="P94" s="336" t="s">
        <v>149</v>
      </c>
      <c r="Q94" s="336" t="s">
        <v>149</v>
      </c>
      <c r="R94" s="336" t="s">
        <v>149</v>
      </c>
      <c r="S94" s="336" t="s">
        <v>149</v>
      </c>
      <c r="T94" s="336" t="s">
        <v>149</v>
      </c>
      <c r="U94" s="336" t="s">
        <v>150</v>
      </c>
      <c r="V94" s="336" t="s">
        <v>150</v>
      </c>
      <c r="W94" s="336" t="s">
        <v>150</v>
      </c>
      <c r="X94" s="208" t="s">
        <v>150</v>
      </c>
      <c r="Y94" s="208" t="s">
        <v>150</v>
      </c>
      <c r="Z94" s="208" t="s">
        <v>150</v>
      </c>
      <c r="AA94" s="208" t="s">
        <v>150</v>
      </c>
      <c r="AB94" s="208" t="s">
        <v>150</v>
      </c>
      <c r="AC94" s="208" t="s">
        <v>150</v>
      </c>
      <c r="AD94" s="208" t="s">
        <v>150</v>
      </c>
      <c r="AE94" s="208" t="s">
        <v>150</v>
      </c>
      <c r="AF94" s="208" t="s">
        <v>150</v>
      </c>
      <c r="AG94" s="208" t="s">
        <v>150</v>
      </c>
      <c r="AH94" s="208" t="s">
        <v>150</v>
      </c>
      <c r="AI94" s="208" t="s">
        <v>150</v>
      </c>
      <c r="AJ94" s="208" t="s">
        <v>150</v>
      </c>
      <c r="AK94" s="334"/>
      <c r="AL94" s="335"/>
      <c r="AM94" s="335"/>
      <c r="AN94" s="360"/>
      <c r="AO94" s="360"/>
      <c r="AP94" s="360"/>
      <c r="AQ94" s="360"/>
      <c r="AR94" s="360"/>
      <c r="AS94" s="360"/>
      <c r="AT94" s="361"/>
    </row>
    <row r="95" spans="9:46" x14ac:dyDescent="0.25">
      <c r="I95" s="172">
        <v>5.4</v>
      </c>
      <c r="J95" s="107"/>
      <c r="K95" s="107"/>
      <c r="L95" s="107"/>
      <c r="M95" s="107"/>
      <c r="N95" s="336"/>
      <c r="O95" s="336" t="s">
        <v>149</v>
      </c>
      <c r="P95" s="336" t="s">
        <v>149</v>
      </c>
      <c r="Q95" s="336" t="s">
        <v>149</v>
      </c>
      <c r="R95" s="336" t="s">
        <v>149</v>
      </c>
      <c r="S95" s="336" t="s">
        <v>149</v>
      </c>
      <c r="T95" s="336" t="s">
        <v>149</v>
      </c>
      <c r="U95" s="336" t="s">
        <v>150</v>
      </c>
      <c r="V95" s="336" t="s">
        <v>150</v>
      </c>
      <c r="W95" s="336" t="s">
        <v>150</v>
      </c>
      <c r="X95" s="208" t="s">
        <v>150</v>
      </c>
      <c r="Y95" s="208" t="s">
        <v>150</v>
      </c>
      <c r="Z95" s="208" t="s">
        <v>150</v>
      </c>
      <c r="AA95" s="208" t="s">
        <v>150</v>
      </c>
      <c r="AB95" s="208" t="s">
        <v>150</v>
      </c>
      <c r="AC95" s="208" t="s">
        <v>150</v>
      </c>
      <c r="AD95" s="208" t="s">
        <v>150</v>
      </c>
      <c r="AE95" s="208" t="s">
        <v>150</v>
      </c>
      <c r="AF95" s="208" t="s">
        <v>150</v>
      </c>
      <c r="AG95" s="208" t="s">
        <v>150</v>
      </c>
      <c r="AH95" s="208" t="s">
        <v>150</v>
      </c>
      <c r="AI95" s="208" t="s">
        <v>150</v>
      </c>
      <c r="AJ95" s="208" t="s">
        <v>150</v>
      </c>
      <c r="AK95" s="334"/>
      <c r="AL95" s="335"/>
      <c r="AM95" s="335"/>
      <c r="AN95" s="360"/>
      <c r="AO95" s="360"/>
      <c r="AP95" s="360"/>
      <c r="AQ95" s="360"/>
      <c r="AR95" s="360"/>
      <c r="AS95" s="360"/>
      <c r="AT95" s="361"/>
    </row>
    <row r="96" spans="9:46" x14ac:dyDescent="0.25">
      <c r="I96" s="172">
        <v>5.6</v>
      </c>
      <c r="J96" s="107"/>
      <c r="K96" s="107"/>
      <c r="L96" s="107"/>
      <c r="M96" s="107"/>
      <c r="N96" s="336"/>
      <c r="O96" s="336" t="s">
        <v>149</v>
      </c>
      <c r="P96" s="336" t="s">
        <v>149</v>
      </c>
      <c r="Q96" s="336" t="s">
        <v>149</v>
      </c>
      <c r="R96" s="336" t="s">
        <v>149</v>
      </c>
      <c r="S96" s="336" t="s">
        <v>149</v>
      </c>
      <c r="T96" s="336" t="s">
        <v>150</v>
      </c>
      <c r="U96" s="336" t="s">
        <v>150</v>
      </c>
      <c r="V96" s="336" t="s">
        <v>150</v>
      </c>
      <c r="W96" s="336" t="s">
        <v>150</v>
      </c>
      <c r="X96" s="336" t="s">
        <v>150</v>
      </c>
      <c r="Y96" s="208" t="s">
        <v>150</v>
      </c>
      <c r="Z96" s="208" t="s">
        <v>150</v>
      </c>
      <c r="AA96" s="208" t="s">
        <v>150</v>
      </c>
      <c r="AB96" s="208" t="s">
        <v>150</v>
      </c>
      <c r="AC96" s="208" t="s">
        <v>150</v>
      </c>
      <c r="AD96" s="208" t="s">
        <v>150</v>
      </c>
      <c r="AE96" s="208" t="s">
        <v>150</v>
      </c>
      <c r="AF96" s="208" t="s">
        <v>150</v>
      </c>
      <c r="AG96" s="208" t="s">
        <v>150</v>
      </c>
      <c r="AH96" s="208" t="s">
        <v>150</v>
      </c>
      <c r="AI96" s="208" t="s">
        <v>150</v>
      </c>
      <c r="AJ96" s="208" t="s">
        <v>150</v>
      </c>
      <c r="AK96" s="334"/>
      <c r="AL96" s="335"/>
      <c r="AM96" s="335"/>
      <c r="AN96" s="360"/>
      <c r="AO96" s="360"/>
      <c r="AP96" s="360"/>
      <c r="AQ96" s="360"/>
      <c r="AR96" s="360"/>
      <c r="AS96" s="360"/>
      <c r="AT96" s="361"/>
    </row>
    <row r="97" spans="9:46" x14ac:dyDescent="0.25">
      <c r="I97" s="172">
        <v>5.8</v>
      </c>
      <c r="J97" s="107"/>
      <c r="K97" s="107"/>
      <c r="L97" s="107"/>
      <c r="M97" s="107"/>
      <c r="N97" s="336"/>
      <c r="O97" s="336" t="s">
        <v>149</v>
      </c>
      <c r="P97" s="336" t="s">
        <v>149</v>
      </c>
      <c r="Q97" s="336" t="s">
        <v>149</v>
      </c>
      <c r="R97" s="336" t="s">
        <v>149</v>
      </c>
      <c r="S97" s="336" t="s">
        <v>149</v>
      </c>
      <c r="T97" s="336" t="s">
        <v>150</v>
      </c>
      <c r="U97" s="336" t="s">
        <v>150</v>
      </c>
      <c r="V97" s="336" t="s">
        <v>150</v>
      </c>
      <c r="W97" s="336" t="s">
        <v>150</v>
      </c>
      <c r="X97" s="336" t="s">
        <v>150</v>
      </c>
      <c r="Y97" s="336" t="s">
        <v>150</v>
      </c>
      <c r="Z97" s="208" t="s">
        <v>150</v>
      </c>
      <c r="AA97" s="208" t="s">
        <v>150</v>
      </c>
      <c r="AB97" s="208" t="s">
        <v>150</v>
      </c>
      <c r="AC97" s="208" t="s">
        <v>150</v>
      </c>
      <c r="AD97" s="208" t="s">
        <v>150</v>
      </c>
      <c r="AE97" s="208" t="s">
        <v>150</v>
      </c>
      <c r="AF97" s="208" t="s">
        <v>150</v>
      </c>
      <c r="AG97" s="208" t="s">
        <v>150</v>
      </c>
      <c r="AH97" s="208" t="s">
        <v>150</v>
      </c>
      <c r="AI97" s="208" t="s">
        <v>150</v>
      </c>
      <c r="AJ97" s="208" t="s">
        <v>150</v>
      </c>
      <c r="AK97" s="334"/>
      <c r="AL97" s="335"/>
      <c r="AM97" s="335"/>
      <c r="AN97" s="360"/>
      <c r="AO97" s="360"/>
      <c r="AP97" s="360"/>
      <c r="AQ97" s="360"/>
      <c r="AR97" s="360"/>
      <c r="AS97" s="360"/>
      <c r="AT97" s="361"/>
    </row>
    <row r="98" spans="9:46" ht="15.75" thickBot="1" x14ac:dyDescent="0.3">
      <c r="I98" s="173">
        <v>6</v>
      </c>
      <c r="J98" s="109"/>
      <c r="K98" s="109"/>
      <c r="L98" s="109"/>
      <c r="M98" s="109"/>
      <c r="N98" s="337"/>
      <c r="O98" s="337" t="s">
        <v>149</v>
      </c>
      <c r="P98" s="337" t="s">
        <v>149</v>
      </c>
      <c r="Q98" s="337" t="s">
        <v>149</v>
      </c>
      <c r="R98" s="337" t="s">
        <v>149</v>
      </c>
      <c r="S98" s="337" t="s">
        <v>149</v>
      </c>
      <c r="T98" s="337" t="s">
        <v>150</v>
      </c>
      <c r="U98" s="337" t="s">
        <v>150</v>
      </c>
      <c r="V98" s="337" t="s">
        <v>150</v>
      </c>
      <c r="W98" s="337" t="s">
        <v>150</v>
      </c>
      <c r="X98" s="337" t="s">
        <v>150</v>
      </c>
      <c r="Y98" s="337" t="s">
        <v>150</v>
      </c>
      <c r="Z98" s="369" t="s">
        <v>150</v>
      </c>
      <c r="AA98" s="369" t="s">
        <v>150</v>
      </c>
      <c r="AB98" s="369" t="s">
        <v>150</v>
      </c>
      <c r="AC98" s="369" t="s">
        <v>150</v>
      </c>
      <c r="AD98" s="369" t="s">
        <v>150</v>
      </c>
      <c r="AE98" s="369" t="s">
        <v>150</v>
      </c>
      <c r="AF98" s="369" t="s">
        <v>150</v>
      </c>
      <c r="AG98" s="369" t="s">
        <v>150</v>
      </c>
      <c r="AH98" s="369" t="s">
        <v>150</v>
      </c>
      <c r="AI98" s="369" t="s">
        <v>150</v>
      </c>
      <c r="AJ98" s="369" t="s">
        <v>150</v>
      </c>
      <c r="AK98" s="339"/>
      <c r="AL98" s="340"/>
      <c r="AM98" s="340"/>
      <c r="AN98" s="363"/>
      <c r="AO98" s="363"/>
      <c r="AP98" s="363"/>
      <c r="AQ98" s="363"/>
      <c r="AR98" s="363"/>
      <c r="AS98" s="363"/>
      <c r="AT98" s="364"/>
    </row>
  </sheetData>
  <mergeCells count="51">
    <mergeCell ref="A1:D1"/>
    <mergeCell ref="G1:H1"/>
    <mergeCell ref="A2:C2"/>
    <mergeCell ref="E2:E3"/>
    <mergeCell ref="A3:C3"/>
    <mergeCell ref="F5:F7"/>
    <mergeCell ref="A6:C6"/>
    <mergeCell ref="D6:E6"/>
    <mergeCell ref="A7:C7"/>
    <mergeCell ref="D7:E7"/>
    <mergeCell ref="A4:C4"/>
    <mergeCell ref="D4:E4"/>
    <mergeCell ref="A5:C5"/>
    <mergeCell ref="D5:E5"/>
    <mergeCell ref="A8:C8"/>
    <mergeCell ref="D8:E8"/>
    <mergeCell ref="G9:H9"/>
    <mergeCell ref="A11:C11"/>
    <mergeCell ref="D11:E11"/>
    <mergeCell ref="A12:C12"/>
    <mergeCell ref="D12:E12"/>
    <mergeCell ref="A10:C10"/>
    <mergeCell ref="D10:E10"/>
    <mergeCell ref="A9:C9"/>
    <mergeCell ref="D9:E9"/>
    <mergeCell ref="A13:C13"/>
    <mergeCell ref="D13:E13"/>
    <mergeCell ref="D14:E14"/>
    <mergeCell ref="A15:C15"/>
    <mergeCell ref="D15:E15"/>
    <mergeCell ref="F15:G17"/>
    <mergeCell ref="A16:C16"/>
    <mergeCell ref="D16:E16"/>
    <mergeCell ref="A17:C17"/>
    <mergeCell ref="D17:E17"/>
    <mergeCell ref="I67:AT67"/>
    <mergeCell ref="B38:E38"/>
    <mergeCell ref="I2:AT2"/>
    <mergeCell ref="I3:AT3"/>
    <mergeCell ref="I35:AT35"/>
    <mergeCell ref="A22:C22"/>
    <mergeCell ref="D22:E22"/>
    <mergeCell ref="A23:C23"/>
    <mergeCell ref="D23:E23"/>
    <mergeCell ref="A19:C19"/>
    <mergeCell ref="D19:E19"/>
    <mergeCell ref="A20:C20"/>
    <mergeCell ref="D20:E20"/>
    <mergeCell ref="A21:C21"/>
    <mergeCell ref="D21:E21"/>
    <mergeCell ref="A14:C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D9" zoomScale="85" zoomScaleNormal="85" workbookViewId="0">
      <selection activeCell="F18" sqref="F18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13.140625" style="24" bestFit="1" customWidth="1"/>
    <col min="5" max="5" width="12.28515625" style="24" customWidth="1"/>
    <col min="6" max="6" width="7.42578125" style="24" customWidth="1"/>
    <col min="7" max="7" width="7.28515625" style="24" bestFit="1" customWidth="1"/>
    <col min="8" max="8" width="29.42578125" style="24" bestFit="1" customWidth="1"/>
    <col min="9" max="9" width="4.85546875" style="24" customWidth="1"/>
    <col min="10" max="27" width="3.7109375" style="24" customWidth="1"/>
    <col min="28" max="16384" width="9.140625" style="24"/>
  </cols>
  <sheetData>
    <row r="1" spans="1:27" ht="29.25" customHeight="1" thickBot="1" x14ac:dyDescent="0.3">
      <c r="A1" s="438" t="s">
        <v>52</v>
      </c>
      <c r="B1" s="439"/>
      <c r="C1" s="439"/>
      <c r="D1" s="439"/>
      <c r="E1" s="440"/>
      <c r="F1" s="19" t="s">
        <v>42</v>
      </c>
      <c r="G1" s="373" t="s">
        <v>0</v>
      </c>
      <c r="H1" s="373"/>
      <c r="I1" s="49" t="s">
        <v>40</v>
      </c>
      <c r="J1" s="371" t="s">
        <v>53</v>
      </c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</row>
    <row r="2" spans="1:27" ht="30" x14ac:dyDescent="0.25">
      <c r="A2" s="379" t="s">
        <v>1</v>
      </c>
      <c r="B2" s="380"/>
      <c r="C2" s="380"/>
      <c r="D2" s="2">
        <v>1.4</v>
      </c>
      <c r="E2" s="442">
        <f>D2*D3</f>
        <v>3.9199999999999995</v>
      </c>
      <c r="F2" s="16"/>
      <c r="G2" s="3" t="s">
        <v>2</v>
      </c>
      <c r="H2" s="3" t="s">
        <v>3</v>
      </c>
      <c r="I2" s="1"/>
      <c r="J2" s="374" t="s">
        <v>16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</row>
    <row r="3" spans="1:27" ht="15.75" thickBot="1" x14ac:dyDescent="0.3">
      <c r="A3" s="444" t="s">
        <v>4</v>
      </c>
      <c r="B3" s="445"/>
      <c r="C3" s="445"/>
      <c r="D3" s="50">
        <v>2.8</v>
      </c>
      <c r="E3" s="443"/>
      <c r="F3" s="16"/>
      <c r="G3" s="5" t="s">
        <v>5</v>
      </c>
      <c r="H3" s="297">
        <v>0.2</v>
      </c>
      <c r="I3" s="1"/>
      <c r="J3" s="44"/>
      <c r="K3" s="44">
        <v>0.4</v>
      </c>
      <c r="L3" s="44">
        <v>0.5</v>
      </c>
      <c r="M3" s="44">
        <v>0.6</v>
      </c>
      <c r="N3" s="44">
        <v>0.7</v>
      </c>
      <c r="O3" s="44">
        <v>0.8</v>
      </c>
      <c r="P3" s="44">
        <v>0.9</v>
      </c>
      <c r="Q3" s="44">
        <v>1</v>
      </c>
      <c r="R3" s="44">
        <v>1.1000000000000001</v>
      </c>
      <c r="S3" s="44">
        <v>1.2</v>
      </c>
      <c r="T3" s="44">
        <v>1.3</v>
      </c>
      <c r="U3" s="44">
        <v>1.4</v>
      </c>
      <c r="V3" s="44">
        <v>1.5</v>
      </c>
      <c r="W3" s="44">
        <v>1.6</v>
      </c>
      <c r="X3" s="44">
        <v>1.7</v>
      </c>
      <c r="Y3" s="44">
        <v>1.8</v>
      </c>
      <c r="Z3" s="44">
        <v>1.9</v>
      </c>
      <c r="AA3" s="44">
        <v>2</v>
      </c>
    </row>
    <row r="4" spans="1:27" x14ac:dyDescent="0.25">
      <c r="A4" s="446" t="s">
        <v>6</v>
      </c>
      <c r="B4" s="447"/>
      <c r="C4" s="447"/>
      <c r="D4" s="448" t="s">
        <v>24</v>
      </c>
      <c r="E4" s="449"/>
      <c r="F4" s="16"/>
      <c r="G4" s="33" t="s">
        <v>7</v>
      </c>
      <c r="H4" s="296">
        <v>0.32</v>
      </c>
      <c r="I4" s="1"/>
      <c r="J4" s="44">
        <v>0.4</v>
      </c>
      <c r="K4" s="10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25">
      <c r="A5" s="393" t="s">
        <v>13</v>
      </c>
      <c r="B5" s="394"/>
      <c r="C5" s="394"/>
      <c r="D5" s="450">
        <f>(5*(D15+$D$22)*((($D$2-0.029)*100)^3)/(384*$D$8*$D$10)*10)</f>
        <v>1.3211002459281</v>
      </c>
      <c r="E5" s="451"/>
      <c r="F5" s="452">
        <f>(D2-0.029)/0.5</f>
        <v>2.742</v>
      </c>
      <c r="G5" s="6" t="s">
        <v>8</v>
      </c>
      <c r="H5" s="73">
        <v>0.55000000000000004</v>
      </c>
      <c r="I5" s="1"/>
      <c r="J5" s="44">
        <v>0.6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393" t="s">
        <v>14</v>
      </c>
      <c r="B6" s="394"/>
      <c r="C6" s="394"/>
      <c r="D6" s="450">
        <f>(5*(D16+$D$22)*((($D$2-0.029)*100)^3)/(384*$D$8*$D$10)*10)</f>
        <v>1.798677906591204</v>
      </c>
      <c r="E6" s="451"/>
      <c r="F6" s="452"/>
      <c r="G6" s="51"/>
      <c r="H6" s="51"/>
      <c r="I6" s="1"/>
      <c r="J6" s="44">
        <v>0.8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thickBot="1" x14ac:dyDescent="0.3">
      <c r="A7" s="397" t="s">
        <v>15</v>
      </c>
      <c r="B7" s="398"/>
      <c r="C7" s="398"/>
      <c r="D7" s="453">
        <f>(5*(D17+$D$22)*((($D$2-0.029)*100)^3)/(384*$D$8*$D$10)*10)</f>
        <v>2.7140350895288208</v>
      </c>
      <c r="E7" s="454"/>
      <c r="F7" s="452"/>
      <c r="G7" s="33"/>
      <c r="H7" s="33"/>
      <c r="I7" s="31"/>
      <c r="J7" s="44">
        <v>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376" t="s">
        <v>55</v>
      </c>
      <c r="B8" s="376"/>
      <c r="C8" s="376"/>
      <c r="D8" s="455">
        <f>2*10^6</f>
        <v>2000000</v>
      </c>
      <c r="E8" s="456"/>
      <c r="G8" s="53"/>
      <c r="H8" s="47"/>
      <c r="J8" s="44">
        <v>1.2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402" t="s">
        <v>44</v>
      </c>
      <c r="B9" s="402"/>
      <c r="C9" s="402"/>
      <c r="D9" s="457">
        <f>0.268/1.326*1.03</f>
        <v>0.20817496229260937</v>
      </c>
      <c r="E9" s="458"/>
      <c r="G9" s="1"/>
      <c r="H9" s="54"/>
      <c r="J9" s="44">
        <v>1.4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9"/>
    </row>
    <row r="10" spans="1:27" x14ac:dyDescent="0.25">
      <c r="A10" s="459" t="s">
        <v>9</v>
      </c>
      <c r="B10" s="459"/>
      <c r="C10" s="459"/>
      <c r="D10" s="460">
        <v>0.17</v>
      </c>
      <c r="E10" s="461"/>
      <c r="G10" s="55"/>
      <c r="H10" s="14"/>
      <c r="J10" s="44">
        <v>1.6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9"/>
    </row>
    <row r="11" spans="1:27" x14ac:dyDescent="0.25">
      <c r="A11" s="410" t="s">
        <v>10</v>
      </c>
      <c r="B11" s="410"/>
      <c r="C11" s="410"/>
      <c r="D11" s="462">
        <f>($D$3+0.15)*($D$2-0.033)*H3</f>
        <v>0.80652999999999997</v>
      </c>
      <c r="E11" s="463"/>
      <c r="G11" s="55"/>
      <c r="H11" s="14"/>
      <c r="J11" s="44">
        <v>1.8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9"/>
    </row>
    <row r="12" spans="1:27" x14ac:dyDescent="0.25">
      <c r="A12" s="410" t="s">
        <v>11</v>
      </c>
      <c r="B12" s="410"/>
      <c r="C12" s="410"/>
      <c r="D12" s="462">
        <f t="shared" ref="D12:D13" si="0">($D$3+0.15)*($D$2-0.033)*H4</f>
        <v>1.2904479999999998</v>
      </c>
      <c r="E12" s="463"/>
      <c r="G12" s="55"/>
      <c r="H12" s="14"/>
      <c r="J12" s="44">
        <v>2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9"/>
      <c r="AA12" s="9"/>
    </row>
    <row r="13" spans="1:27" x14ac:dyDescent="0.25">
      <c r="A13" s="410" t="s">
        <v>12</v>
      </c>
      <c r="B13" s="410"/>
      <c r="C13" s="410"/>
      <c r="D13" s="462">
        <f t="shared" si="0"/>
        <v>2.2179574999999998</v>
      </c>
      <c r="E13" s="463"/>
      <c r="G13" s="55"/>
      <c r="H13" s="14"/>
      <c r="J13" s="44">
        <v>2.2000000000000002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9"/>
      <c r="AA13" s="9"/>
    </row>
    <row r="14" spans="1:27" ht="15.75" thickBot="1" x14ac:dyDescent="0.3">
      <c r="A14" s="410" t="s">
        <v>19</v>
      </c>
      <c r="B14" s="410"/>
      <c r="C14" s="410"/>
      <c r="D14" s="462">
        <f>(D2-0.033)*D9</f>
        <v>0.28457517345399702</v>
      </c>
      <c r="E14" s="463"/>
      <c r="G14" s="55"/>
      <c r="H14" s="14"/>
      <c r="J14" s="44">
        <v>2.4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9"/>
      <c r="AA14" s="9"/>
    </row>
    <row r="15" spans="1:27" x14ac:dyDescent="0.25">
      <c r="A15" s="410" t="s">
        <v>45</v>
      </c>
      <c r="B15" s="410"/>
      <c r="C15" s="410"/>
      <c r="D15" s="462">
        <f>(D11+$D$14)</f>
        <v>1.0911051734539969</v>
      </c>
      <c r="E15" s="463"/>
      <c r="F15" s="464" t="s">
        <v>152</v>
      </c>
      <c r="G15" s="465"/>
      <c r="H15" s="14"/>
      <c r="J15" s="44">
        <v>2.6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9"/>
      <c r="AA15" s="9"/>
    </row>
    <row r="16" spans="1:27" x14ac:dyDescent="0.25">
      <c r="A16" s="410" t="s">
        <v>47</v>
      </c>
      <c r="B16" s="410"/>
      <c r="C16" s="410"/>
      <c r="D16" s="462">
        <f>(D12+$D$14)</f>
        <v>1.5750231734539968</v>
      </c>
      <c r="E16" s="463"/>
      <c r="F16" s="466"/>
      <c r="G16" s="467"/>
      <c r="J16" s="44">
        <v>2.8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  <c r="Z16" s="9"/>
      <c r="AA16" s="9"/>
    </row>
    <row r="17" spans="1:27" ht="15.75" thickBot="1" x14ac:dyDescent="0.3">
      <c r="A17" s="410" t="s">
        <v>48</v>
      </c>
      <c r="B17" s="410"/>
      <c r="C17" s="410"/>
      <c r="D17" s="462">
        <f>(D13+$D$14)</f>
        <v>2.502532673453997</v>
      </c>
      <c r="E17" s="463"/>
      <c r="F17" s="468"/>
      <c r="G17" s="469"/>
      <c r="J17" s="44">
        <v>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  <c r="Z17" s="9"/>
      <c r="AA17" s="56"/>
    </row>
    <row r="18" spans="1:27" x14ac:dyDescent="0.25">
      <c r="J18" s="8"/>
    </row>
    <row r="19" spans="1:27" x14ac:dyDescent="0.25">
      <c r="A19" s="428" t="s">
        <v>20</v>
      </c>
      <c r="B19" s="428"/>
      <c r="C19" s="428"/>
      <c r="D19" s="471">
        <f>(0.23*100)/(1000^2)</f>
        <v>2.3E-5</v>
      </c>
      <c r="E19" s="472"/>
      <c r="J19" s="374" t="s">
        <v>17</v>
      </c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</row>
    <row r="20" spans="1:27" x14ac:dyDescent="0.25">
      <c r="A20" s="428" t="s">
        <v>56</v>
      </c>
      <c r="B20" s="428"/>
      <c r="C20" s="428"/>
      <c r="D20" s="471">
        <v>7850</v>
      </c>
      <c r="E20" s="472"/>
      <c r="J20" s="44"/>
      <c r="K20" s="44">
        <v>0.4</v>
      </c>
      <c r="L20" s="44">
        <v>0.5</v>
      </c>
      <c r="M20" s="44">
        <v>0.6</v>
      </c>
      <c r="N20" s="44">
        <v>0.7</v>
      </c>
      <c r="O20" s="44">
        <v>0.8</v>
      </c>
      <c r="P20" s="44">
        <v>0.9</v>
      </c>
      <c r="Q20" s="44">
        <v>1</v>
      </c>
      <c r="R20" s="44">
        <v>1.1000000000000001</v>
      </c>
      <c r="S20" s="44">
        <v>1.2</v>
      </c>
      <c r="T20" s="44">
        <v>1.3</v>
      </c>
      <c r="U20" s="44">
        <v>1.4</v>
      </c>
      <c r="V20" s="44">
        <v>1.5</v>
      </c>
      <c r="W20" s="44">
        <v>1.6</v>
      </c>
      <c r="X20" s="44">
        <v>1.7</v>
      </c>
      <c r="Y20" s="44">
        <v>1.8</v>
      </c>
      <c r="Z20" s="44">
        <v>1.9</v>
      </c>
      <c r="AA20" s="44">
        <v>2</v>
      </c>
    </row>
    <row r="21" spans="1:27" x14ac:dyDescent="0.25">
      <c r="A21" s="428" t="s">
        <v>21</v>
      </c>
      <c r="B21" s="428"/>
      <c r="C21" s="428"/>
      <c r="D21" s="473">
        <f>D20*D19</f>
        <v>0.18054999999999999</v>
      </c>
      <c r="E21" s="474"/>
      <c r="J21" s="44">
        <v>0.4</v>
      </c>
      <c r="K21" s="10"/>
      <c r="L21" s="1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428" t="s">
        <v>22</v>
      </c>
      <c r="B22" s="428"/>
      <c r="C22" s="428"/>
      <c r="D22" s="475">
        <f>(D2-0.029)*(D21)</f>
        <v>0.24753404999999998</v>
      </c>
      <c r="E22" s="476"/>
      <c r="J22" s="44">
        <v>0.6</v>
      </c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J23" s="44">
        <v>0.8</v>
      </c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9"/>
    </row>
    <row r="24" spans="1:27" x14ac:dyDescent="0.25">
      <c r="J24" s="44">
        <v>1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9"/>
    </row>
    <row r="25" spans="1:27" x14ac:dyDescent="0.25">
      <c r="J25" s="44">
        <v>1.2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9"/>
      <c r="AA25" s="9"/>
    </row>
    <row r="26" spans="1:27" x14ac:dyDescent="0.25">
      <c r="J26" s="44">
        <v>1.4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9"/>
      <c r="AA26" s="9"/>
    </row>
    <row r="27" spans="1:27" x14ac:dyDescent="0.25">
      <c r="J27" s="44">
        <v>1.6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</row>
    <row r="28" spans="1:27" x14ac:dyDescent="0.25">
      <c r="J28" s="44">
        <v>1.8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  <c r="Z28" s="9"/>
      <c r="AA28" s="9"/>
    </row>
    <row r="29" spans="1:27" x14ac:dyDescent="0.25">
      <c r="J29" s="44">
        <v>2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  <c r="Z29" s="9"/>
      <c r="AA29" s="9"/>
    </row>
    <row r="30" spans="1:27" x14ac:dyDescent="0.25">
      <c r="J30" s="44">
        <v>2.2000000000000002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  <c r="Z30" s="9"/>
      <c r="AA30" s="9"/>
    </row>
    <row r="31" spans="1:27" x14ac:dyDescent="0.25">
      <c r="J31" s="44">
        <v>2.4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9"/>
      <c r="AA31" s="9"/>
    </row>
    <row r="32" spans="1:27" x14ac:dyDescent="0.25">
      <c r="J32" s="44">
        <v>2.6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9"/>
      <c r="AA32" s="9"/>
    </row>
    <row r="33" spans="10:27" x14ac:dyDescent="0.25">
      <c r="J33" s="44">
        <v>2.8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9"/>
      <c r="Y33" s="9"/>
      <c r="Z33" s="9"/>
      <c r="AA33" s="9"/>
    </row>
    <row r="34" spans="10:27" x14ac:dyDescent="0.25">
      <c r="J34" s="44">
        <v>3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9"/>
      <c r="X34" s="9"/>
      <c r="Y34" s="9"/>
      <c r="Z34" s="9"/>
      <c r="AA34" s="9"/>
    </row>
    <row r="36" spans="10:27" x14ac:dyDescent="0.25">
      <c r="J36" s="374" t="s">
        <v>18</v>
      </c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</row>
    <row r="37" spans="10:27" x14ac:dyDescent="0.25">
      <c r="J37" s="44"/>
      <c r="K37" s="44">
        <v>0.4</v>
      </c>
      <c r="L37" s="44">
        <v>0.5</v>
      </c>
      <c r="M37" s="44">
        <v>0.6</v>
      </c>
      <c r="N37" s="44">
        <v>0.7</v>
      </c>
      <c r="O37" s="44">
        <v>0.8</v>
      </c>
      <c r="P37" s="44">
        <v>0.9</v>
      </c>
      <c r="Q37" s="44">
        <v>1</v>
      </c>
      <c r="R37" s="44">
        <v>1.1000000000000001</v>
      </c>
      <c r="S37" s="44">
        <v>1.2</v>
      </c>
      <c r="T37" s="44">
        <v>1.3</v>
      </c>
      <c r="U37" s="44">
        <v>1.4</v>
      </c>
      <c r="V37" s="44">
        <v>1.5</v>
      </c>
      <c r="W37" s="44">
        <v>1.6</v>
      </c>
      <c r="X37" s="44">
        <v>1.7</v>
      </c>
      <c r="Y37" s="44">
        <v>1.8</v>
      </c>
      <c r="Z37" s="44">
        <v>1.9</v>
      </c>
      <c r="AA37" s="44">
        <v>2</v>
      </c>
    </row>
    <row r="38" spans="10:27" x14ac:dyDescent="0.25">
      <c r="J38" s="44">
        <v>0.4</v>
      </c>
      <c r="K38" s="10"/>
      <c r="L38" s="1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0:27" x14ac:dyDescent="0.25">
      <c r="J39" s="44">
        <v>0.6</v>
      </c>
      <c r="K39" s="10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9"/>
    </row>
    <row r="40" spans="10:27" x14ac:dyDescent="0.25">
      <c r="J40" s="44">
        <v>0.8</v>
      </c>
      <c r="K40" s="10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9"/>
      <c r="AA40" s="9"/>
    </row>
    <row r="41" spans="10:27" x14ac:dyDescent="0.25">
      <c r="J41" s="44">
        <v>1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9"/>
      <c r="AA41" s="9"/>
    </row>
    <row r="42" spans="10:27" x14ac:dyDescent="0.25">
      <c r="J42" s="44">
        <v>1.2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  <c r="Z42" s="9"/>
      <c r="AA42" s="9"/>
    </row>
    <row r="43" spans="10:27" x14ac:dyDescent="0.25">
      <c r="J43" s="44">
        <v>1.4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9"/>
      <c r="Z43" s="9"/>
      <c r="AA43" s="9"/>
    </row>
    <row r="44" spans="10:27" x14ac:dyDescent="0.25">
      <c r="J44" s="44">
        <v>1.6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9"/>
      <c r="Z44" s="9"/>
      <c r="AA44" s="9"/>
    </row>
    <row r="45" spans="10:27" x14ac:dyDescent="0.25">
      <c r="J45" s="44">
        <v>1.8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9"/>
      <c r="Y45" s="9"/>
      <c r="Z45" s="9"/>
      <c r="AA45" s="9"/>
    </row>
    <row r="46" spans="10:27" x14ac:dyDescent="0.25">
      <c r="J46" s="44">
        <v>2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9"/>
      <c r="X46" s="9"/>
      <c r="Y46" s="9"/>
      <c r="Z46" s="9"/>
      <c r="AA46" s="9"/>
    </row>
    <row r="47" spans="10:27" x14ac:dyDescent="0.25">
      <c r="J47" s="44">
        <v>2.2000000000000002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9"/>
      <c r="X47" s="9"/>
      <c r="Y47" s="9"/>
      <c r="Z47" s="9"/>
      <c r="AA47" s="9"/>
    </row>
    <row r="48" spans="10:27" x14ac:dyDescent="0.25">
      <c r="J48" s="44">
        <v>2.4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9"/>
      <c r="X48" s="9"/>
      <c r="Y48" s="9"/>
      <c r="Z48" s="9"/>
      <c r="AA48" s="9"/>
    </row>
    <row r="49" spans="1:27" x14ac:dyDescent="0.25">
      <c r="J49" s="44">
        <v>2.6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9"/>
      <c r="W49" s="9"/>
      <c r="X49" s="9"/>
      <c r="Y49" s="9"/>
      <c r="Z49" s="9"/>
      <c r="AA49" s="9"/>
    </row>
    <row r="50" spans="1:27" x14ac:dyDescent="0.25">
      <c r="J50" s="44">
        <v>2.8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9"/>
      <c r="W50" s="9"/>
      <c r="X50" s="9"/>
      <c r="Y50" s="9"/>
      <c r="Z50" s="9"/>
      <c r="AA50" s="9"/>
    </row>
    <row r="51" spans="1:27" x14ac:dyDescent="0.25">
      <c r="J51" s="44">
        <v>3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9"/>
      <c r="V51" s="9"/>
      <c r="W51" s="9"/>
      <c r="X51" s="9"/>
      <c r="Y51" s="9"/>
      <c r="Z51" s="9"/>
      <c r="AA51" s="9"/>
    </row>
    <row r="60" spans="1:27" x14ac:dyDescent="0.25">
      <c r="A60" s="23" t="s">
        <v>57</v>
      </c>
      <c r="B60" s="23" t="s">
        <v>58</v>
      </c>
      <c r="C60" s="23" t="s">
        <v>59</v>
      </c>
      <c r="D60" s="20" t="s">
        <v>29</v>
      </c>
      <c r="E60" s="23" t="s">
        <v>60</v>
      </c>
      <c r="F60" s="477" t="s">
        <v>61</v>
      </c>
      <c r="G60" s="477"/>
      <c r="H60" s="477"/>
      <c r="I60" s="477"/>
    </row>
    <row r="61" spans="1:27" x14ac:dyDescent="0.25">
      <c r="A61" s="23">
        <v>1</v>
      </c>
      <c r="B61" s="58" t="s">
        <v>62</v>
      </c>
      <c r="C61" s="59" t="s">
        <v>63</v>
      </c>
      <c r="D61" s="59" t="s">
        <v>64</v>
      </c>
      <c r="E61" s="60">
        <v>3.86</v>
      </c>
      <c r="F61" s="470" t="s">
        <v>65</v>
      </c>
      <c r="G61" s="470"/>
      <c r="H61" s="470"/>
      <c r="I61" s="470"/>
    </row>
    <row r="62" spans="1:27" x14ac:dyDescent="0.25">
      <c r="A62" s="23">
        <v>2</v>
      </c>
      <c r="B62" s="58" t="s">
        <v>62</v>
      </c>
      <c r="C62" s="59" t="s">
        <v>66</v>
      </c>
      <c r="D62" s="59" t="s">
        <v>67</v>
      </c>
      <c r="E62" s="60">
        <v>3.86</v>
      </c>
      <c r="F62" s="470" t="s">
        <v>68</v>
      </c>
      <c r="G62" s="470"/>
      <c r="H62" s="470"/>
      <c r="I62" s="470"/>
    </row>
  </sheetData>
  <mergeCells count="50">
    <mergeCell ref="F62:I62"/>
    <mergeCell ref="A19:C19"/>
    <mergeCell ref="D19:E19"/>
    <mergeCell ref="J19:AA19"/>
    <mergeCell ref="A20:C20"/>
    <mergeCell ref="D20:E20"/>
    <mergeCell ref="A21:C21"/>
    <mergeCell ref="D21:E21"/>
    <mergeCell ref="A22:C22"/>
    <mergeCell ref="D22:E22"/>
    <mergeCell ref="J36:AA36"/>
    <mergeCell ref="F60:I60"/>
    <mergeCell ref="F61:I61"/>
    <mergeCell ref="A14:C14"/>
    <mergeCell ref="D14:E14"/>
    <mergeCell ref="A15:C15"/>
    <mergeCell ref="D15:E15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E1"/>
    <mergeCell ref="G1:H1"/>
    <mergeCell ref="J1:AA1"/>
    <mergeCell ref="A2:C2"/>
    <mergeCell ref="E2:E3"/>
    <mergeCell ref="J2:AA2"/>
    <mergeCell ref="A3:C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="85" zoomScaleNormal="85" workbookViewId="0">
      <selection activeCell="D6" sqref="D6:E6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4.85546875" style="17" customWidth="1"/>
    <col min="7" max="7" width="10.42578125" style="24" bestFit="1" customWidth="1"/>
    <col min="8" max="8" width="29.42578125" style="24" bestFit="1" customWidth="1"/>
    <col min="9" max="9" width="4.85546875" style="24" customWidth="1"/>
    <col min="10" max="27" width="3.7109375" style="24" customWidth="1"/>
    <col min="28" max="16384" width="9.140625" style="24"/>
  </cols>
  <sheetData>
    <row r="1" spans="1:27" ht="15.75" customHeight="1" thickBot="1" x14ac:dyDescent="0.3">
      <c r="A1" s="438" t="s">
        <v>69</v>
      </c>
      <c r="B1" s="439"/>
      <c r="C1" s="439"/>
      <c r="D1" s="439"/>
      <c r="E1" s="18" t="s">
        <v>23</v>
      </c>
      <c r="F1" s="19"/>
      <c r="G1" s="373" t="s">
        <v>0</v>
      </c>
      <c r="H1" s="373"/>
      <c r="I1" s="49"/>
    </row>
    <row r="2" spans="1:27" ht="30" customHeight="1" x14ac:dyDescent="0.25">
      <c r="A2" s="379" t="s">
        <v>1</v>
      </c>
      <c r="B2" s="380"/>
      <c r="C2" s="380"/>
      <c r="D2" s="61">
        <v>1.855</v>
      </c>
      <c r="E2" s="381">
        <f>D2*D3</f>
        <v>1.6509499999999999</v>
      </c>
      <c r="F2" s="62"/>
      <c r="G2" s="3" t="s">
        <v>2</v>
      </c>
      <c r="H2" s="3" t="s">
        <v>3</v>
      </c>
      <c r="I2" s="1"/>
      <c r="J2" s="371" t="s">
        <v>70</v>
      </c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</row>
    <row r="3" spans="1:27" ht="15.75" thickBot="1" x14ac:dyDescent="0.3">
      <c r="A3" s="444" t="s">
        <v>4</v>
      </c>
      <c r="B3" s="445"/>
      <c r="C3" s="445"/>
      <c r="D3" s="63">
        <v>0.89</v>
      </c>
      <c r="E3" s="478"/>
      <c r="F3" s="62"/>
      <c r="G3" s="5" t="s">
        <v>5</v>
      </c>
      <c r="H3" s="35">
        <v>0.2</v>
      </c>
      <c r="I3" s="1"/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</row>
    <row r="4" spans="1:27" ht="15.75" thickBot="1" x14ac:dyDescent="0.3">
      <c r="A4" s="479" t="s">
        <v>6</v>
      </c>
      <c r="B4" s="480"/>
      <c r="C4" s="480"/>
      <c r="D4" s="448" t="s">
        <v>24</v>
      </c>
      <c r="E4" s="449"/>
      <c r="F4" s="1"/>
      <c r="G4" s="33" t="s">
        <v>7</v>
      </c>
      <c r="H4" s="35">
        <v>0.32</v>
      </c>
      <c r="I4" s="1"/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</row>
    <row r="5" spans="1:27" x14ac:dyDescent="0.25">
      <c r="A5" s="388" t="s">
        <v>13</v>
      </c>
      <c r="B5" s="389"/>
      <c r="C5" s="389"/>
      <c r="D5" s="481">
        <f>(5*(D15+$D$22)*((($D$2-0.03)*100)^3)/(384*$D$8*$D$10)*10)</f>
        <v>2.205604903252127</v>
      </c>
      <c r="E5" s="482"/>
      <c r="F5" s="483">
        <f>D2/0.5</f>
        <v>3.71</v>
      </c>
      <c r="G5" s="6" t="s">
        <v>8</v>
      </c>
      <c r="H5" s="73">
        <v>0.55000000000000004</v>
      </c>
      <c r="I5" s="1"/>
      <c r="J5" s="44">
        <v>0.4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x14ac:dyDescent="0.25">
      <c r="A6" s="393" t="s">
        <v>14</v>
      </c>
      <c r="B6" s="394"/>
      <c r="C6" s="394"/>
      <c r="D6" s="484">
        <f t="shared" ref="D6:D7" si="0">(5*(D16+$D$22)*((($D$2-0.03)*100)^3)/(384*$D$8*$D$10)*10)</f>
        <v>2.6375611964371775</v>
      </c>
      <c r="E6" s="485"/>
      <c r="F6" s="392"/>
      <c r="G6" s="33"/>
      <c r="H6" s="33"/>
      <c r="I6" s="1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thickBot="1" x14ac:dyDescent="0.3">
      <c r="A7" s="397" t="s">
        <v>15</v>
      </c>
      <c r="B7" s="398"/>
      <c r="C7" s="398"/>
      <c r="D7" s="486">
        <f t="shared" si="0"/>
        <v>3.4654774250418581</v>
      </c>
      <c r="E7" s="487"/>
      <c r="F7" s="392"/>
      <c r="G7" s="6"/>
      <c r="H7" s="23"/>
      <c r="I7" s="31"/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488" t="s">
        <v>55</v>
      </c>
      <c r="B8" s="489"/>
      <c r="C8" s="489"/>
      <c r="D8" s="490">
        <f>6.83*10^5</f>
        <v>683000</v>
      </c>
      <c r="E8" s="491"/>
      <c r="F8" s="24"/>
      <c r="G8" s="53"/>
      <c r="H8" s="47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" customHeight="1" x14ac:dyDescent="0.25">
      <c r="A9" s="401" t="s">
        <v>44</v>
      </c>
      <c r="B9" s="402"/>
      <c r="C9" s="402"/>
      <c r="D9" s="457">
        <f>0.268/1.326*1.03</f>
        <v>0.20817496229260937</v>
      </c>
      <c r="E9" s="492"/>
      <c r="F9" s="24"/>
      <c r="G9" s="1"/>
      <c r="H9" s="54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405" t="s">
        <v>9</v>
      </c>
      <c r="B10" s="406"/>
      <c r="C10" s="406"/>
      <c r="D10" s="407">
        <v>0.61</v>
      </c>
      <c r="E10" s="408"/>
      <c r="F10" s="24"/>
      <c r="G10" s="55"/>
      <c r="H10" s="14"/>
      <c r="J10" s="44">
        <v>1.4</v>
      </c>
      <c r="K10" s="166"/>
      <c r="L10" s="112"/>
      <c r="M10" s="112"/>
      <c r="N10" s="112"/>
      <c r="O10" s="112"/>
      <c r="P10" s="1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409" t="s">
        <v>10</v>
      </c>
      <c r="B11" s="410"/>
      <c r="C11" s="410"/>
      <c r="D11" s="411">
        <f>($D$3+0.15)*($D$2-0.033)*H3</f>
        <v>0.37897600000000004</v>
      </c>
      <c r="E11" s="412"/>
      <c r="F11" s="24"/>
      <c r="G11" s="55"/>
      <c r="H11" s="14"/>
      <c r="J11" s="44">
        <v>1.6</v>
      </c>
      <c r="K11" s="166"/>
      <c r="L11" s="166"/>
      <c r="M11" s="112"/>
      <c r="N11" s="112"/>
      <c r="O11" s="112"/>
      <c r="P11" s="112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409" t="s">
        <v>11</v>
      </c>
      <c r="B12" s="410"/>
      <c r="C12" s="410"/>
      <c r="D12" s="411">
        <f t="shared" ref="D12:D13" si="1">($D$3+0.15)*($D$2-0.033)*H4</f>
        <v>0.60636160000000006</v>
      </c>
      <c r="E12" s="412"/>
      <c r="F12" s="24"/>
      <c r="G12" s="55"/>
      <c r="H12" s="14"/>
      <c r="J12" s="44">
        <v>1.8</v>
      </c>
      <c r="K12" s="166"/>
      <c r="L12" s="166"/>
      <c r="M12" s="112"/>
      <c r="N12" s="112"/>
      <c r="O12" s="112"/>
      <c r="P12" s="11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409" t="s">
        <v>12</v>
      </c>
      <c r="B13" s="410"/>
      <c r="C13" s="410"/>
      <c r="D13" s="411">
        <f t="shared" si="1"/>
        <v>1.0421840000000002</v>
      </c>
      <c r="E13" s="412"/>
      <c r="F13" s="24"/>
      <c r="G13" s="55"/>
      <c r="H13" s="14"/>
      <c r="J13" s="44">
        <v>2</v>
      </c>
      <c r="K13" s="166"/>
      <c r="L13" s="166"/>
      <c r="M13" s="166"/>
      <c r="N13" s="112"/>
      <c r="O13" s="112"/>
      <c r="P13" s="11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9"/>
    </row>
    <row r="14" spans="1:27" ht="15.75" thickBot="1" x14ac:dyDescent="0.3">
      <c r="A14" s="409" t="s">
        <v>19</v>
      </c>
      <c r="B14" s="410"/>
      <c r="C14" s="410"/>
      <c r="D14" s="411">
        <f>(D2-0.033)*D9</f>
        <v>0.37929478129713429</v>
      </c>
      <c r="E14" s="412"/>
      <c r="F14" s="24"/>
      <c r="G14" s="55"/>
      <c r="H14" s="14"/>
      <c r="J14" s="44">
        <v>2.2000000000000002</v>
      </c>
      <c r="K14" s="166"/>
      <c r="L14" s="166"/>
      <c r="M14" s="166"/>
      <c r="N14" s="166"/>
      <c r="O14" s="112"/>
      <c r="P14" s="112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9"/>
    </row>
    <row r="15" spans="1:27" x14ac:dyDescent="0.25">
      <c r="A15" s="409" t="s">
        <v>26</v>
      </c>
      <c r="B15" s="410"/>
      <c r="C15" s="410"/>
      <c r="D15" s="494">
        <f>(D11+$D$14)</f>
        <v>0.75827078129713432</v>
      </c>
      <c r="E15" s="495"/>
      <c r="F15" s="493"/>
      <c r="G15" s="465"/>
      <c r="H15" s="14"/>
      <c r="J15" s="44">
        <v>2.4</v>
      </c>
      <c r="K15" s="166"/>
      <c r="L15" s="166"/>
      <c r="M15" s="166"/>
      <c r="N15" s="166"/>
      <c r="O15" s="112"/>
      <c r="P15" s="112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</row>
    <row r="16" spans="1:27" x14ac:dyDescent="0.25">
      <c r="A16" s="409" t="s">
        <v>27</v>
      </c>
      <c r="B16" s="410"/>
      <c r="C16" s="410"/>
      <c r="D16" s="494">
        <f>(D12+$D$14)</f>
        <v>0.9856563812971344</v>
      </c>
      <c r="E16" s="495"/>
      <c r="F16" s="466"/>
      <c r="G16" s="467"/>
      <c r="J16" s="44">
        <v>2.6</v>
      </c>
      <c r="K16" s="166"/>
      <c r="L16" s="166"/>
      <c r="M16" s="166"/>
      <c r="N16" s="166"/>
      <c r="O16" s="166"/>
      <c r="P16" s="112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56"/>
    </row>
    <row r="17" spans="1:27" ht="15.75" thickBot="1" x14ac:dyDescent="0.3">
      <c r="A17" s="419" t="s">
        <v>28</v>
      </c>
      <c r="B17" s="420"/>
      <c r="C17" s="420"/>
      <c r="D17" s="496">
        <f>(D13+$D$14)</f>
        <v>1.4214787812971346</v>
      </c>
      <c r="E17" s="497"/>
      <c r="F17" s="468"/>
      <c r="G17" s="469"/>
      <c r="J17" s="44">
        <v>2.8</v>
      </c>
      <c r="K17" s="166"/>
      <c r="L17" s="166"/>
      <c r="M17" s="166"/>
      <c r="N17" s="166"/>
      <c r="O17" s="166"/>
      <c r="P17" s="166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56"/>
    </row>
    <row r="18" spans="1:27" x14ac:dyDescent="0.25">
      <c r="A18" s="65"/>
      <c r="B18" s="65"/>
      <c r="C18" s="65"/>
      <c r="D18" s="65"/>
      <c r="E18" s="66"/>
      <c r="J18" s="44">
        <v>3</v>
      </c>
      <c r="K18" s="166"/>
      <c r="L18" s="166"/>
      <c r="M18" s="166"/>
      <c r="N18" s="166"/>
      <c r="O18" s="166"/>
      <c r="P18" s="166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56"/>
    </row>
    <row r="19" spans="1:27" x14ac:dyDescent="0.25">
      <c r="A19" s="428" t="s">
        <v>20</v>
      </c>
      <c r="B19" s="428"/>
      <c r="C19" s="428"/>
      <c r="D19" s="498">
        <f>(0.82*100)/(1000^2)</f>
        <v>8.2000000000000001E-5</v>
      </c>
      <c r="E19" s="498"/>
      <c r="J19" s="8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1:27" x14ac:dyDescent="0.25">
      <c r="A20" s="428" t="s">
        <v>49</v>
      </c>
      <c r="B20" s="428"/>
      <c r="C20" s="428"/>
      <c r="D20" s="429">
        <v>2690</v>
      </c>
      <c r="E20" s="429"/>
      <c r="J20" s="374" t="s">
        <v>17</v>
      </c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</row>
    <row r="21" spans="1:27" x14ac:dyDescent="0.25">
      <c r="A21" s="428" t="s">
        <v>21</v>
      </c>
      <c r="B21" s="428"/>
      <c r="C21" s="428"/>
      <c r="D21" s="431">
        <f>D20*D19</f>
        <v>0.22058</v>
      </c>
      <c r="E21" s="431"/>
      <c r="J21" s="44"/>
      <c r="K21" s="44">
        <v>0.4</v>
      </c>
      <c r="L21" s="44">
        <v>0.5</v>
      </c>
      <c r="M21" s="44">
        <v>0.6</v>
      </c>
      <c r="N21" s="44">
        <v>0.7</v>
      </c>
      <c r="O21" s="44">
        <v>0.8</v>
      </c>
      <c r="P21" s="44">
        <v>0.9</v>
      </c>
      <c r="Q21" s="44">
        <v>1</v>
      </c>
      <c r="R21" s="44">
        <v>1.1000000000000001</v>
      </c>
      <c r="S21" s="44">
        <v>1.2</v>
      </c>
      <c r="T21" s="44">
        <v>1.3</v>
      </c>
      <c r="U21" s="44">
        <v>1.4</v>
      </c>
      <c r="V21" s="44">
        <v>1.5</v>
      </c>
      <c r="W21" s="44">
        <v>1.6</v>
      </c>
      <c r="X21" s="44">
        <v>1.7</v>
      </c>
      <c r="Y21" s="44">
        <v>1.8</v>
      </c>
      <c r="Z21" s="44">
        <v>1.9</v>
      </c>
      <c r="AA21" s="44">
        <v>2</v>
      </c>
    </row>
    <row r="22" spans="1:27" x14ac:dyDescent="0.25">
      <c r="A22" s="428" t="s">
        <v>22</v>
      </c>
      <c r="B22" s="428"/>
      <c r="C22" s="428"/>
      <c r="D22" s="499">
        <f>(D2-0.029)*(D21)</f>
        <v>0.40277908000000001</v>
      </c>
      <c r="E22" s="499"/>
      <c r="J22" s="44">
        <v>0.4</v>
      </c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437"/>
      <c r="B23" s="437"/>
      <c r="C23" s="437"/>
      <c r="D23" s="12"/>
      <c r="J23" s="44">
        <v>0.6</v>
      </c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437"/>
      <c r="B24" s="437"/>
      <c r="C24" s="437"/>
      <c r="D24" s="12"/>
      <c r="J24" s="44">
        <v>0.8</v>
      </c>
      <c r="K24" s="10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437"/>
      <c r="B25" s="437"/>
      <c r="C25" s="437"/>
      <c r="D25" s="12"/>
      <c r="J25" s="44">
        <v>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J26" s="44">
        <v>1.2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9"/>
    </row>
    <row r="27" spans="1:27" x14ac:dyDescent="0.25">
      <c r="J27" s="44">
        <v>1.4</v>
      </c>
      <c r="K27" s="166"/>
      <c r="L27" s="112"/>
      <c r="M27" s="112"/>
      <c r="N27" s="112"/>
      <c r="O27" s="112"/>
      <c r="P27" s="11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9"/>
    </row>
    <row r="28" spans="1:27" x14ac:dyDescent="0.25">
      <c r="J28" s="44">
        <v>1.6</v>
      </c>
      <c r="K28" s="166"/>
      <c r="L28" s="166"/>
      <c r="M28" s="112"/>
      <c r="N28" s="112"/>
      <c r="O28" s="112"/>
      <c r="P28" s="11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9"/>
    </row>
    <row r="29" spans="1:27" x14ac:dyDescent="0.25">
      <c r="J29" s="44">
        <v>1.8</v>
      </c>
      <c r="K29" s="166"/>
      <c r="L29" s="166"/>
      <c r="M29" s="112"/>
      <c r="N29" s="112"/>
      <c r="O29" s="112"/>
      <c r="P29" s="112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9"/>
    </row>
    <row r="30" spans="1:27" x14ac:dyDescent="0.25">
      <c r="J30" s="44">
        <v>2</v>
      </c>
      <c r="K30" s="166"/>
      <c r="L30" s="166"/>
      <c r="M30" s="166"/>
      <c r="N30" s="112"/>
      <c r="O30" s="112"/>
      <c r="P30" s="112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</row>
    <row r="31" spans="1:27" x14ac:dyDescent="0.25">
      <c r="J31" s="44">
        <v>2.2000000000000002</v>
      </c>
      <c r="K31" s="166"/>
      <c r="L31" s="166"/>
      <c r="M31" s="166"/>
      <c r="N31" s="166"/>
      <c r="O31" s="112"/>
      <c r="P31" s="112"/>
      <c r="Q31" s="10"/>
      <c r="R31" s="10"/>
      <c r="S31" s="10"/>
      <c r="T31" s="10"/>
      <c r="U31" s="10"/>
      <c r="V31" s="10"/>
      <c r="W31" s="10"/>
      <c r="X31" s="10"/>
      <c r="Y31" s="9"/>
      <c r="Z31" s="9"/>
      <c r="AA31" s="9"/>
    </row>
    <row r="32" spans="1:27" x14ac:dyDescent="0.25">
      <c r="J32" s="44">
        <v>2.4</v>
      </c>
      <c r="K32" s="166"/>
      <c r="L32" s="166"/>
      <c r="M32" s="166"/>
      <c r="N32" s="166"/>
      <c r="O32" s="112"/>
      <c r="P32" s="112"/>
      <c r="Q32" s="10"/>
      <c r="R32" s="10"/>
      <c r="S32" s="10"/>
      <c r="T32" s="10"/>
      <c r="U32" s="10"/>
      <c r="V32" s="10"/>
      <c r="W32" s="10"/>
      <c r="X32" s="10"/>
      <c r="Y32" s="9"/>
      <c r="Z32" s="9"/>
      <c r="AA32" s="9"/>
    </row>
    <row r="33" spans="2:27" x14ac:dyDescent="0.25">
      <c r="J33" s="44">
        <v>2.6</v>
      </c>
      <c r="K33" s="166"/>
      <c r="L33" s="166"/>
      <c r="M33" s="166"/>
      <c r="N33" s="166"/>
      <c r="O33" s="166"/>
      <c r="P33" s="112"/>
      <c r="Q33" s="10"/>
      <c r="R33" s="10"/>
      <c r="S33" s="10"/>
      <c r="T33" s="10"/>
      <c r="U33" s="10"/>
      <c r="V33" s="10"/>
      <c r="W33" s="10"/>
      <c r="X33" s="10"/>
      <c r="Y33" s="9"/>
      <c r="Z33" s="9"/>
      <c r="AA33" s="9"/>
    </row>
    <row r="34" spans="2:27" x14ac:dyDescent="0.25">
      <c r="J34" s="44">
        <v>2.8</v>
      </c>
      <c r="K34" s="166"/>
      <c r="L34" s="166"/>
      <c r="M34" s="166"/>
      <c r="N34" s="166"/>
      <c r="O34" s="166"/>
      <c r="P34" s="166"/>
      <c r="Q34" s="10"/>
      <c r="R34" s="10"/>
      <c r="S34" s="10"/>
      <c r="T34" s="10"/>
      <c r="U34" s="10"/>
      <c r="V34" s="10"/>
      <c r="W34" s="10"/>
      <c r="X34" s="10"/>
      <c r="Y34" s="9"/>
      <c r="Z34" s="9"/>
      <c r="AA34" s="9"/>
    </row>
    <row r="35" spans="2:27" x14ac:dyDescent="0.25">
      <c r="B35" s="314"/>
      <c r="C35" s="314"/>
      <c r="D35" s="313"/>
      <c r="J35" s="44">
        <v>3</v>
      </c>
      <c r="K35" s="166"/>
      <c r="L35" s="166"/>
      <c r="M35" s="166"/>
      <c r="N35" s="166"/>
      <c r="O35" s="166"/>
      <c r="P35" s="166"/>
      <c r="Q35" s="10"/>
      <c r="R35" s="10"/>
      <c r="S35" s="10"/>
      <c r="T35" s="10"/>
      <c r="U35" s="10"/>
      <c r="V35" s="10"/>
      <c r="W35" s="10"/>
      <c r="X35" s="9"/>
      <c r="Y35" s="9"/>
      <c r="Z35" s="9"/>
      <c r="AA35" s="9"/>
    </row>
    <row r="36" spans="2:27" x14ac:dyDescent="0.25">
      <c r="B36" s="314"/>
      <c r="C36" s="314"/>
      <c r="D36" s="313"/>
    </row>
    <row r="37" spans="2:27" x14ac:dyDescent="0.25">
      <c r="B37" s="314"/>
      <c r="C37" s="314"/>
      <c r="D37" s="313"/>
      <c r="J37" s="374" t="s">
        <v>18</v>
      </c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</row>
    <row r="38" spans="2:27" x14ac:dyDescent="0.25">
      <c r="J38" s="44"/>
      <c r="K38" s="44">
        <v>0.4</v>
      </c>
      <c r="L38" s="44">
        <v>0.5</v>
      </c>
      <c r="M38" s="44">
        <v>0.6</v>
      </c>
      <c r="N38" s="44">
        <v>0.7</v>
      </c>
      <c r="O38" s="44">
        <v>0.8</v>
      </c>
      <c r="P38" s="44">
        <v>0.9</v>
      </c>
      <c r="Q38" s="44">
        <v>1</v>
      </c>
      <c r="R38" s="44">
        <v>1.1000000000000001</v>
      </c>
      <c r="S38" s="44">
        <v>1.2</v>
      </c>
      <c r="T38" s="44">
        <v>1.3</v>
      </c>
      <c r="U38" s="44">
        <v>1.4</v>
      </c>
      <c r="V38" s="44">
        <v>1.5</v>
      </c>
      <c r="W38" s="44">
        <v>1.6</v>
      </c>
      <c r="X38" s="44">
        <v>1.7</v>
      </c>
      <c r="Y38" s="44">
        <v>1.8</v>
      </c>
      <c r="Z38" s="44">
        <v>1.9</v>
      </c>
      <c r="AA38" s="44">
        <v>2</v>
      </c>
    </row>
    <row r="39" spans="2:27" x14ac:dyDescent="0.25">
      <c r="J39" s="44">
        <v>0.4</v>
      </c>
      <c r="K39" s="10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x14ac:dyDescent="0.25">
      <c r="J40" s="44">
        <v>0.6</v>
      </c>
      <c r="K40" s="10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x14ac:dyDescent="0.25">
      <c r="J41" s="44">
        <v>0.8</v>
      </c>
      <c r="K41" s="10"/>
      <c r="L41" s="1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9"/>
    </row>
    <row r="42" spans="2:27" x14ac:dyDescent="0.25">
      <c r="J42" s="44">
        <v>1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9"/>
      <c r="AA42" s="9"/>
    </row>
    <row r="43" spans="2:27" x14ac:dyDescent="0.25">
      <c r="J43" s="44">
        <v>1.2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9"/>
      <c r="AA43" s="9"/>
    </row>
    <row r="44" spans="2:27" x14ac:dyDescent="0.25">
      <c r="J44" s="44">
        <v>1.4</v>
      </c>
      <c r="K44" s="166"/>
      <c r="L44" s="112"/>
      <c r="M44" s="112"/>
      <c r="N44" s="112"/>
      <c r="O44" s="112"/>
      <c r="P44" s="112"/>
      <c r="Q44" s="10"/>
      <c r="R44" s="10"/>
      <c r="S44" s="10"/>
      <c r="T44" s="10"/>
      <c r="U44" s="10"/>
      <c r="V44" s="10"/>
      <c r="W44" s="10"/>
      <c r="X44" s="10"/>
      <c r="Y44" s="9"/>
      <c r="Z44" s="9"/>
      <c r="AA44" s="9"/>
    </row>
    <row r="45" spans="2:27" x14ac:dyDescent="0.25">
      <c r="J45" s="44">
        <v>1.6</v>
      </c>
      <c r="K45" s="166"/>
      <c r="L45" s="166"/>
      <c r="M45" s="112"/>
      <c r="N45" s="112"/>
      <c r="O45" s="112"/>
      <c r="P45" s="112"/>
      <c r="Q45" s="10"/>
      <c r="R45" s="10"/>
      <c r="S45" s="10"/>
      <c r="T45" s="10"/>
      <c r="U45" s="10"/>
      <c r="V45" s="10"/>
      <c r="W45" s="10"/>
      <c r="X45" s="10"/>
      <c r="Y45" s="9"/>
      <c r="Z45" s="9"/>
      <c r="AA45" s="9"/>
    </row>
    <row r="46" spans="2:27" x14ac:dyDescent="0.25">
      <c r="J46" s="44">
        <v>1.8</v>
      </c>
      <c r="K46" s="166"/>
      <c r="L46" s="166"/>
      <c r="M46" s="112"/>
      <c r="N46" s="112"/>
      <c r="O46" s="112"/>
      <c r="P46" s="112"/>
      <c r="Q46" s="10"/>
      <c r="R46" s="10"/>
      <c r="S46" s="10"/>
      <c r="T46" s="10"/>
      <c r="U46" s="10"/>
      <c r="V46" s="10"/>
      <c r="W46" s="10"/>
      <c r="X46" s="9"/>
      <c r="Y46" s="9"/>
      <c r="Z46" s="9"/>
      <c r="AA46" s="9"/>
    </row>
    <row r="47" spans="2:27" x14ac:dyDescent="0.25">
      <c r="J47" s="44">
        <v>2</v>
      </c>
      <c r="K47" s="166"/>
      <c r="L47" s="166"/>
      <c r="M47" s="166"/>
      <c r="N47" s="112"/>
      <c r="O47" s="112"/>
      <c r="P47" s="112"/>
      <c r="Q47" s="10"/>
      <c r="R47" s="10"/>
      <c r="S47" s="10"/>
      <c r="T47" s="10"/>
      <c r="U47" s="10"/>
      <c r="V47" s="10"/>
      <c r="W47" s="10"/>
      <c r="X47" s="9"/>
      <c r="Y47" s="9"/>
      <c r="Z47" s="9"/>
      <c r="AA47" s="9"/>
    </row>
    <row r="48" spans="2:27" x14ac:dyDescent="0.25">
      <c r="J48" s="44">
        <v>2.2000000000000002</v>
      </c>
      <c r="K48" s="166"/>
      <c r="L48" s="166"/>
      <c r="M48" s="166"/>
      <c r="N48" s="166"/>
      <c r="O48" s="112"/>
      <c r="P48" s="112"/>
      <c r="Q48" s="10"/>
      <c r="R48" s="10"/>
      <c r="S48" s="10"/>
      <c r="T48" s="10"/>
      <c r="U48" s="10"/>
      <c r="V48" s="10"/>
      <c r="W48" s="9"/>
      <c r="X48" s="9"/>
      <c r="Y48" s="9"/>
      <c r="Z48" s="9"/>
      <c r="AA48" s="9"/>
    </row>
    <row r="49" spans="10:27" x14ac:dyDescent="0.25">
      <c r="J49" s="44">
        <v>2.4</v>
      </c>
      <c r="K49" s="166"/>
      <c r="L49" s="166"/>
      <c r="M49" s="166"/>
      <c r="N49" s="166"/>
      <c r="O49" s="112"/>
      <c r="P49" s="112"/>
      <c r="Q49" s="10"/>
      <c r="R49" s="10"/>
      <c r="S49" s="10"/>
      <c r="T49" s="10"/>
      <c r="U49" s="10"/>
      <c r="V49" s="10"/>
      <c r="W49" s="9"/>
      <c r="X49" s="9"/>
      <c r="Y49" s="9"/>
      <c r="Z49" s="9"/>
      <c r="AA49" s="9"/>
    </row>
    <row r="50" spans="10:27" x14ac:dyDescent="0.25">
      <c r="J50" s="44">
        <v>2.6</v>
      </c>
      <c r="K50" s="166"/>
      <c r="L50" s="166"/>
      <c r="M50" s="166"/>
      <c r="N50" s="166"/>
      <c r="O50" s="166"/>
      <c r="P50" s="112"/>
      <c r="Q50" s="10"/>
      <c r="R50" s="10"/>
      <c r="S50" s="10"/>
      <c r="T50" s="10"/>
      <c r="U50" s="10"/>
      <c r="V50" s="10"/>
      <c r="W50" s="9"/>
      <c r="X50" s="9"/>
      <c r="Y50" s="9"/>
      <c r="Z50" s="9"/>
      <c r="AA50" s="9"/>
    </row>
    <row r="51" spans="10:27" x14ac:dyDescent="0.25">
      <c r="J51" s="44">
        <v>2.8</v>
      </c>
      <c r="K51" s="166"/>
      <c r="L51" s="166"/>
      <c r="M51" s="166"/>
      <c r="N51" s="166"/>
      <c r="O51" s="166"/>
      <c r="P51" s="166"/>
      <c r="Q51" s="10"/>
      <c r="R51" s="10"/>
      <c r="S51" s="10"/>
      <c r="T51" s="10"/>
      <c r="U51" s="10"/>
      <c r="V51" s="10"/>
      <c r="W51" s="9"/>
      <c r="X51" s="9"/>
      <c r="Y51" s="9"/>
      <c r="Z51" s="9"/>
      <c r="AA51" s="9"/>
    </row>
    <row r="52" spans="10:27" x14ac:dyDescent="0.25">
      <c r="J52" s="44">
        <v>3</v>
      </c>
      <c r="K52" s="166"/>
      <c r="L52" s="166"/>
      <c r="M52" s="166"/>
      <c r="N52" s="166"/>
      <c r="O52" s="166"/>
      <c r="P52" s="166"/>
      <c r="Q52" s="10"/>
      <c r="R52" s="10"/>
      <c r="S52" s="10"/>
      <c r="T52" s="10"/>
      <c r="U52" s="10"/>
      <c r="V52" s="9"/>
      <c r="W52" s="9"/>
      <c r="X52" s="9"/>
      <c r="Y52" s="9"/>
      <c r="Z52" s="9"/>
      <c r="AA52" s="9"/>
    </row>
  </sheetData>
  <mergeCells count="48">
    <mergeCell ref="J20:AA20"/>
    <mergeCell ref="J37:AA37"/>
    <mergeCell ref="A22:C22"/>
    <mergeCell ref="D22:E22"/>
    <mergeCell ref="A23:C25"/>
    <mergeCell ref="A21:C21"/>
    <mergeCell ref="D21:E21"/>
    <mergeCell ref="A20:C20"/>
    <mergeCell ref="D20:E20"/>
    <mergeCell ref="A14:C14"/>
    <mergeCell ref="D14:E14"/>
    <mergeCell ref="A15:C15"/>
    <mergeCell ref="D15:E15"/>
    <mergeCell ref="A19:C19"/>
    <mergeCell ref="D19:E19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A2"/>
    <mergeCell ref="A3:C3"/>
    <mergeCell ref="J3:AA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zoomScaleNormal="100" workbookViewId="0">
      <selection activeCell="A34" sqref="A34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9.140625" style="24" customWidth="1"/>
    <col min="7" max="7" width="7.28515625" style="24" bestFit="1" customWidth="1"/>
    <col min="8" max="8" width="20" style="24" bestFit="1" customWidth="1"/>
    <col min="9" max="9" width="5.7109375" style="24" bestFit="1" customWidth="1"/>
    <col min="10" max="11" width="3.7109375" style="24" customWidth="1"/>
    <col min="12" max="12" width="4" style="24" bestFit="1" customWidth="1"/>
    <col min="13" max="27" width="3.7109375" style="24" customWidth="1"/>
    <col min="28" max="16384" width="9.140625" style="24"/>
  </cols>
  <sheetData>
    <row r="1" spans="1:27" ht="15.75" customHeight="1" thickBot="1" x14ac:dyDescent="0.3">
      <c r="A1" s="438" t="s">
        <v>71</v>
      </c>
      <c r="B1" s="439"/>
      <c r="C1" s="439"/>
      <c r="D1" s="439"/>
      <c r="E1" s="68" t="s">
        <v>23</v>
      </c>
      <c r="F1" s="19" t="s">
        <v>42</v>
      </c>
      <c r="G1" s="500" t="s">
        <v>0</v>
      </c>
      <c r="H1" s="501"/>
      <c r="I1" s="49" t="s">
        <v>40</v>
      </c>
    </row>
    <row r="2" spans="1:27" ht="30" customHeight="1" x14ac:dyDescent="0.25">
      <c r="A2" s="379" t="s">
        <v>1</v>
      </c>
      <c r="B2" s="380"/>
      <c r="C2" s="380"/>
      <c r="D2" s="2">
        <v>1.7</v>
      </c>
      <c r="E2" s="502">
        <f>D2*D3</f>
        <v>4.76</v>
      </c>
      <c r="F2" s="62"/>
      <c r="G2" s="69" t="s">
        <v>2</v>
      </c>
      <c r="H2" s="70" t="s">
        <v>3</v>
      </c>
      <c r="I2" s="1"/>
      <c r="J2" s="371" t="s">
        <v>72</v>
      </c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</row>
    <row r="3" spans="1:27" ht="15.75" thickBot="1" x14ac:dyDescent="0.3">
      <c r="A3" s="444" t="s">
        <v>4</v>
      </c>
      <c r="B3" s="445"/>
      <c r="C3" s="445"/>
      <c r="D3" s="50">
        <v>2.8</v>
      </c>
      <c r="E3" s="503"/>
      <c r="F3" s="62"/>
      <c r="G3" s="71" t="s">
        <v>5</v>
      </c>
      <c r="H3" s="36">
        <v>0.2</v>
      </c>
      <c r="I3" s="1"/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</row>
    <row r="4" spans="1:27" x14ac:dyDescent="0.25">
      <c r="A4" s="479" t="s">
        <v>6</v>
      </c>
      <c r="B4" s="480"/>
      <c r="C4" s="480"/>
      <c r="D4" s="448" t="s">
        <v>24</v>
      </c>
      <c r="E4" s="449"/>
      <c r="F4" s="1"/>
      <c r="G4" s="32" t="s">
        <v>7</v>
      </c>
      <c r="H4" s="36">
        <v>0.32</v>
      </c>
      <c r="I4" s="1"/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</row>
    <row r="5" spans="1:27" x14ac:dyDescent="0.25">
      <c r="A5" s="393" t="s">
        <v>13</v>
      </c>
      <c r="B5" s="394"/>
      <c r="C5" s="394"/>
      <c r="D5" s="504">
        <f>(5*(D15+$D$22)*((($D$2-0.03)*100)^3)/(384*$D$8*$D$10)*10)</f>
        <v>1.8118745502896632</v>
      </c>
      <c r="E5" s="505"/>
      <c r="F5" s="506">
        <f>D2/0.5</f>
        <v>3.4</v>
      </c>
      <c r="G5" s="72" t="s">
        <v>8</v>
      </c>
      <c r="H5" s="73">
        <v>0.55000000000000004</v>
      </c>
      <c r="I5" s="1"/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393" t="s">
        <v>14</v>
      </c>
      <c r="B6" s="394"/>
      <c r="C6" s="394"/>
      <c r="D6" s="504">
        <f>(5*(D16+$D$22)*((($D$2-0.03)*100)^3)/(384*$D$8*$D$10)*10)</f>
        <v>2.3921024856591169</v>
      </c>
      <c r="E6" s="505"/>
      <c r="F6" s="506"/>
      <c r="G6" s="32"/>
      <c r="H6" s="74"/>
      <c r="I6" s="1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thickBot="1" x14ac:dyDescent="0.3">
      <c r="A7" s="507" t="s">
        <v>15</v>
      </c>
      <c r="B7" s="508"/>
      <c r="C7" s="508"/>
      <c r="D7" s="509">
        <f>(5*(D17+$D$22)*((($D$2-0.03)*100)^3)/(384*$D$8*$D$10)*10)</f>
        <v>3.5042060284505707</v>
      </c>
      <c r="E7" s="510"/>
      <c r="F7" s="506"/>
      <c r="G7" s="75"/>
      <c r="H7" s="76"/>
      <c r="I7" s="31"/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488" t="s">
        <v>55</v>
      </c>
      <c r="B8" s="489"/>
      <c r="C8" s="489"/>
      <c r="D8" s="490">
        <f>6.83*10^5</f>
        <v>683000</v>
      </c>
      <c r="E8" s="491"/>
      <c r="F8" s="77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401" t="s">
        <v>73</v>
      </c>
      <c r="B9" s="402"/>
      <c r="C9" s="402"/>
      <c r="D9" s="403">
        <f>0.172*1.03</f>
        <v>0.17715999999999998</v>
      </c>
      <c r="E9" s="404"/>
      <c r="F9" s="78"/>
      <c r="G9" s="79"/>
      <c r="H9" s="54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405" t="s">
        <v>9</v>
      </c>
      <c r="B10" s="406"/>
      <c r="C10" s="406"/>
      <c r="D10" s="407">
        <v>0.92</v>
      </c>
      <c r="E10" s="408"/>
      <c r="F10" s="77"/>
      <c r="G10" s="14"/>
      <c r="H10" s="14"/>
      <c r="J10" s="44">
        <v>1.4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409" t="s">
        <v>10</v>
      </c>
      <c r="B11" s="410"/>
      <c r="C11" s="410"/>
      <c r="D11" s="411">
        <f>($D$3+0.2)*($D$2-0.03)*H3</f>
        <v>1.002</v>
      </c>
      <c r="E11" s="412"/>
      <c r="F11" s="80"/>
      <c r="G11" s="81"/>
      <c r="H11" s="14"/>
      <c r="J11" s="44">
        <v>1.6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409" t="s">
        <v>11</v>
      </c>
      <c r="B12" s="410"/>
      <c r="C12" s="410"/>
      <c r="D12" s="411">
        <f t="shared" ref="D12:D13" si="0">($D$3+0.2)*($D$2-0.03)*H4</f>
        <v>1.6032</v>
      </c>
      <c r="E12" s="412"/>
      <c r="F12" s="80"/>
      <c r="G12" s="81"/>
      <c r="H12" s="14"/>
      <c r="J12" s="44">
        <v>1.8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409" t="s">
        <v>12</v>
      </c>
      <c r="B13" s="410"/>
      <c r="C13" s="410"/>
      <c r="D13" s="411">
        <f t="shared" si="0"/>
        <v>2.7555000000000001</v>
      </c>
      <c r="E13" s="412"/>
      <c r="F13" s="80"/>
      <c r="G13" s="81"/>
      <c r="H13" s="14"/>
      <c r="J13" s="44">
        <v>2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thickBot="1" x14ac:dyDescent="0.3">
      <c r="A14" s="409" t="s">
        <v>74</v>
      </c>
      <c r="B14" s="410"/>
      <c r="C14" s="410"/>
      <c r="D14" s="411">
        <f>(D2-0.03)*D9</f>
        <v>0.29585719999999999</v>
      </c>
      <c r="E14" s="412"/>
      <c r="F14" s="80"/>
      <c r="G14" s="14"/>
      <c r="H14" s="14"/>
      <c r="J14" s="44">
        <v>2.2000000000000002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409" t="s">
        <v>26</v>
      </c>
      <c r="B15" s="410"/>
      <c r="C15" s="410"/>
      <c r="D15" s="411">
        <f>(D11+$D$14)</f>
        <v>1.2978571999999999</v>
      </c>
      <c r="E15" s="412"/>
      <c r="F15" s="413" t="s">
        <v>75</v>
      </c>
      <c r="G15" s="511"/>
      <c r="H15" s="14"/>
      <c r="J15" s="44">
        <v>2.4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409" t="s">
        <v>27</v>
      </c>
      <c r="B16" s="410"/>
      <c r="C16" s="410"/>
      <c r="D16" s="411">
        <f>(D12+$D$14)</f>
        <v>1.8990571999999999</v>
      </c>
      <c r="E16" s="412"/>
      <c r="F16" s="512"/>
      <c r="G16" s="513"/>
      <c r="J16" s="44">
        <v>2.6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thickBot="1" x14ac:dyDescent="0.3">
      <c r="A17" s="419" t="s">
        <v>28</v>
      </c>
      <c r="B17" s="420"/>
      <c r="C17" s="420"/>
      <c r="D17" s="421">
        <f>(D13+$D$14)</f>
        <v>3.0513572</v>
      </c>
      <c r="E17" s="422"/>
      <c r="F17" s="514"/>
      <c r="G17" s="515"/>
      <c r="J17" s="44">
        <v>2.8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thickBot="1" x14ac:dyDescent="0.3">
      <c r="D18" s="516"/>
      <c r="E18" s="516"/>
      <c r="J18" s="44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423" t="s">
        <v>20</v>
      </c>
      <c r="B19" s="424"/>
      <c r="C19" s="424"/>
      <c r="D19" s="517">
        <f>(1.29*100)/(1000^2)</f>
        <v>1.2899999999999999E-4</v>
      </c>
      <c r="E19" s="51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x14ac:dyDescent="0.25">
      <c r="A20" s="427" t="s">
        <v>49</v>
      </c>
      <c r="B20" s="428"/>
      <c r="C20" s="428"/>
      <c r="D20" s="429">
        <v>2690</v>
      </c>
      <c r="E20" s="430"/>
      <c r="J20" s="374" t="s">
        <v>17</v>
      </c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</row>
    <row r="21" spans="1:27" x14ac:dyDescent="0.25">
      <c r="A21" s="427" t="s">
        <v>21</v>
      </c>
      <c r="B21" s="428"/>
      <c r="C21" s="428"/>
      <c r="D21" s="431">
        <f>D20*D19</f>
        <v>0.34700999999999999</v>
      </c>
      <c r="E21" s="432"/>
      <c r="J21" s="44"/>
      <c r="K21" s="44">
        <v>0.4</v>
      </c>
      <c r="L21" s="44">
        <v>0.5</v>
      </c>
      <c r="M21" s="44">
        <v>0.6</v>
      </c>
      <c r="N21" s="44">
        <v>0.7</v>
      </c>
      <c r="O21" s="44">
        <v>0.8</v>
      </c>
      <c r="P21" s="44">
        <v>0.9</v>
      </c>
      <c r="Q21" s="44">
        <v>1</v>
      </c>
      <c r="R21" s="44">
        <v>1.1000000000000001</v>
      </c>
      <c r="S21" s="44">
        <v>1.2</v>
      </c>
      <c r="T21" s="44">
        <v>1.3</v>
      </c>
      <c r="U21" s="44">
        <v>1.4</v>
      </c>
      <c r="V21" s="44">
        <v>1.5</v>
      </c>
      <c r="W21" s="44">
        <v>1.6</v>
      </c>
      <c r="X21" s="44">
        <v>1.7</v>
      </c>
      <c r="Y21" s="44">
        <v>1.8</v>
      </c>
      <c r="Z21" s="44">
        <v>1.9</v>
      </c>
      <c r="AA21" s="44">
        <v>2</v>
      </c>
    </row>
    <row r="22" spans="1:27" ht="15.75" thickBot="1" x14ac:dyDescent="0.3">
      <c r="A22" s="433" t="s">
        <v>22</v>
      </c>
      <c r="B22" s="434"/>
      <c r="C22" s="434"/>
      <c r="D22" s="520">
        <f>(D2-0.03)*(D21)</f>
        <v>0.57950669999999993</v>
      </c>
      <c r="E22" s="521"/>
      <c r="J22" s="44">
        <v>0.4</v>
      </c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522"/>
      <c r="B23" s="522"/>
      <c r="J23" s="44">
        <v>0.6</v>
      </c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J24" s="44">
        <v>0.8</v>
      </c>
      <c r="K24" s="10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J25" s="44">
        <v>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J26" s="44">
        <v>1.2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J27" s="44">
        <v>1.4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J28" s="44">
        <v>1.6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J29" s="44">
        <v>1.8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J30" s="44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25">
      <c r="J31" s="44">
        <v>2.2000000000000002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J32" s="44">
        <v>2.4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9"/>
    </row>
    <row r="33" spans="10:27" x14ac:dyDescent="0.25">
      <c r="J33" s="44">
        <v>2.6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9"/>
    </row>
    <row r="34" spans="10:27" x14ac:dyDescent="0.25">
      <c r="J34" s="44">
        <v>2.8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9"/>
    </row>
    <row r="35" spans="10:27" x14ac:dyDescent="0.25">
      <c r="J35" s="44">
        <v>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  <c r="AA35" s="9"/>
    </row>
    <row r="37" spans="10:27" x14ac:dyDescent="0.25">
      <c r="J37" s="374" t="s">
        <v>18</v>
      </c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</row>
    <row r="38" spans="10:27" x14ac:dyDescent="0.25">
      <c r="J38" s="44"/>
      <c r="K38" s="44">
        <v>0.4</v>
      </c>
      <c r="L38" s="44">
        <v>0.5</v>
      </c>
      <c r="M38" s="44">
        <v>0.6</v>
      </c>
      <c r="N38" s="44">
        <v>0.7</v>
      </c>
      <c r="O38" s="44">
        <v>0.8</v>
      </c>
      <c r="P38" s="44">
        <v>0.9</v>
      </c>
      <c r="Q38" s="44">
        <v>1</v>
      </c>
      <c r="R38" s="44">
        <v>1.1000000000000001</v>
      </c>
      <c r="S38" s="44">
        <v>1.2</v>
      </c>
      <c r="T38" s="44">
        <v>1.3</v>
      </c>
      <c r="U38" s="44">
        <v>1.4</v>
      </c>
      <c r="V38" s="44">
        <v>1.5</v>
      </c>
      <c r="W38" s="44">
        <v>1.6</v>
      </c>
      <c r="X38" s="44">
        <v>1.7</v>
      </c>
      <c r="Y38" s="44">
        <v>1.8</v>
      </c>
      <c r="Z38" s="44">
        <v>1.9</v>
      </c>
      <c r="AA38" s="44">
        <v>2</v>
      </c>
    </row>
    <row r="39" spans="10:27" x14ac:dyDescent="0.25">
      <c r="J39" s="44">
        <v>0.4</v>
      </c>
      <c r="K39" s="10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0:27" x14ac:dyDescent="0.25">
      <c r="J40" s="44">
        <v>0.6</v>
      </c>
      <c r="K40" s="10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0:27" x14ac:dyDescent="0.25">
      <c r="J41" s="44">
        <v>0.8</v>
      </c>
      <c r="K41" s="10"/>
      <c r="L41" s="1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0:27" x14ac:dyDescent="0.25">
      <c r="J42" s="44">
        <v>1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0:27" x14ac:dyDescent="0.25">
      <c r="J43" s="44">
        <v>1.2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0:27" x14ac:dyDescent="0.25">
      <c r="J44" s="44">
        <v>1.4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9"/>
    </row>
    <row r="45" spans="10:27" x14ac:dyDescent="0.25">
      <c r="J45" s="44">
        <v>1.6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9"/>
    </row>
    <row r="46" spans="10:27" x14ac:dyDescent="0.25">
      <c r="J46" s="44">
        <v>1.8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</row>
    <row r="47" spans="10:27" x14ac:dyDescent="0.25">
      <c r="J47" s="44">
        <v>2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</row>
    <row r="48" spans="10:27" x14ac:dyDescent="0.25">
      <c r="J48" s="44">
        <v>2.2000000000000002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</row>
    <row r="49" spans="10:27" x14ac:dyDescent="0.25">
      <c r="J49" s="44">
        <v>2.4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9"/>
      <c r="Z49" s="9"/>
      <c r="AA49" s="9"/>
    </row>
    <row r="50" spans="10:27" x14ac:dyDescent="0.25">
      <c r="J50" s="44">
        <v>2.6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9"/>
      <c r="Z50" s="9"/>
      <c r="AA50" s="9"/>
    </row>
    <row r="51" spans="10:27" x14ac:dyDescent="0.25">
      <c r="J51" s="44">
        <v>2.8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5"/>
      <c r="Y51" s="9"/>
      <c r="Z51" s="9"/>
      <c r="AA51" s="9"/>
    </row>
    <row r="52" spans="10:27" x14ac:dyDescent="0.25">
      <c r="J52" s="44">
        <v>3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5"/>
      <c r="X52" s="15"/>
      <c r="Y52" s="9"/>
      <c r="Z52" s="9"/>
      <c r="AA52" s="9"/>
    </row>
    <row r="54" spans="10:27" x14ac:dyDescent="0.25">
      <c r="J54" s="10"/>
      <c r="L54" s="519" t="s">
        <v>50</v>
      </c>
      <c r="M54" s="519"/>
      <c r="N54" s="519"/>
    </row>
    <row r="55" spans="10:27" x14ac:dyDescent="0.25">
      <c r="J55" s="9"/>
      <c r="L55" s="519" t="s">
        <v>51</v>
      </c>
      <c r="M55" s="519"/>
      <c r="N55" s="519"/>
    </row>
  </sheetData>
  <mergeCells count="51">
    <mergeCell ref="L54:N54"/>
    <mergeCell ref="L55:N55"/>
    <mergeCell ref="A21:C21"/>
    <mergeCell ref="D21:E21"/>
    <mergeCell ref="A22:C22"/>
    <mergeCell ref="D22:E22"/>
    <mergeCell ref="A23:B23"/>
    <mergeCell ref="J37:AA37"/>
    <mergeCell ref="J20:AA20"/>
    <mergeCell ref="A14:C14"/>
    <mergeCell ref="D14:E14"/>
    <mergeCell ref="A15:C15"/>
    <mergeCell ref="D15:E15"/>
    <mergeCell ref="F15:G17"/>
    <mergeCell ref="A16:C16"/>
    <mergeCell ref="D16:E16"/>
    <mergeCell ref="A17:C17"/>
    <mergeCell ref="D17:E17"/>
    <mergeCell ref="D18:E18"/>
    <mergeCell ref="A19:C19"/>
    <mergeCell ref="D19:E19"/>
    <mergeCell ref="A20:C20"/>
    <mergeCell ref="D20:E20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A2"/>
    <mergeCell ref="A3:C3"/>
    <mergeCell ref="J3:AA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5"/>
  <sheetViews>
    <sheetView zoomScale="85" zoomScaleNormal="85" workbookViewId="0">
      <selection activeCell="H5" sqref="H5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9.5703125" style="24" customWidth="1"/>
    <col min="7" max="7" width="7.28515625" style="24" bestFit="1" customWidth="1"/>
    <col min="8" max="8" width="20.5703125" style="24" customWidth="1"/>
    <col min="9" max="9" width="5.7109375" style="24" bestFit="1" customWidth="1"/>
    <col min="10" max="37" width="3.7109375" style="24" customWidth="1"/>
    <col min="38" max="16384" width="9.140625" style="24"/>
  </cols>
  <sheetData>
    <row r="1" spans="1:37" ht="15.75" customHeight="1" thickBot="1" x14ac:dyDescent="0.3">
      <c r="A1" s="372" t="s">
        <v>76</v>
      </c>
      <c r="B1" s="372"/>
      <c r="C1" s="372"/>
      <c r="D1" s="372"/>
      <c r="E1" s="41" t="s">
        <v>23</v>
      </c>
      <c r="F1" s="83" t="s">
        <v>42</v>
      </c>
      <c r="G1" s="500" t="s">
        <v>0</v>
      </c>
      <c r="H1" s="501"/>
      <c r="I1" s="49" t="s">
        <v>40</v>
      </c>
    </row>
    <row r="2" spans="1:37" ht="30" customHeight="1" x14ac:dyDescent="0.25">
      <c r="A2" s="379" t="s">
        <v>1</v>
      </c>
      <c r="B2" s="380"/>
      <c r="C2" s="380"/>
      <c r="D2" s="2">
        <v>2.4</v>
      </c>
      <c r="E2" s="502">
        <f>D2*D3</f>
        <v>4.8</v>
      </c>
      <c r="F2" s="62"/>
      <c r="G2" s="69" t="s">
        <v>2</v>
      </c>
      <c r="H2" s="70" t="s">
        <v>3</v>
      </c>
      <c r="I2" s="1"/>
      <c r="J2" s="371" t="s">
        <v>77</v>
      </c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</row>
    <row r="3" spans="1:37" ht="15.75" thickBot="1" x14ac:dyDescent="0.3">
      <c r="A3" s="444" t="s">
        <v>4</v>
      </c>
      <c r="B3" s="445"/>
      <c r="C3" s="445"/>
      <c r="D3" s="50">
        <v>2</v>
      </c>
      <c r="E3" s="503"/>
      <c r="G3" s="71" t="s">
        <v>5</v>
      </c>
      <c r="H3" s="36">
        <v>0.2</v>
      </c>
      <c r="I3" s="1"/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</row>
    <row r="4" spans="1:37" ht="15.75" thickBot="1" x14ac:dyDescent="0.3">
      <c r="A4" s="523" t="s">
        <v>6</v>
      </c>
      <c r="B4" s="523"/>
      <c r="C4" s="523"/>
      <c r="D4" s="523" t="s">
        <v>24</v>
      </c>
      <c r="E4" s="523"/>
      <c r="F4" s="62"/>
      <c r="G4" s="32" t="s">
        <v>7</v>
      </c>
      <c r="H4" s="36">
        <v>0.32</v>
      </c>
      <c r="I4" s="1"/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  <c r="AB4" s="44">
        <v>2.1</v>
      </c>
      <c r="AC4" s="44">
        <v>2.2000000000000002</v>
      </c>
      <c r="AD4" s="44">
        <v>2.2999999999999998</v>
      </c>
      <c r="AE4" s="44">
        <v>2.4</v>
      </c>
      <c r="AF4" s="44">
        <v>2.5</v>
      </c>
      <c r="AG4" s="44">
        <v>2.6</v>
      </c>
      <c r="AH4" s="44">
        <v>2.7</v>
      </c>
      <c r="AI4" s="44">
        <v>2.8</v>
      </c>
      <c r="AJ4" s="44">
        <v>2.9</v>
      </c>
      <c r="AK4" s="44">
        <v>3</v>
      </c>
    </row>
    <row r="5" spans="1:37" x14ac:dyDescent="0.25">
      <c r="A5" s="388" t="s">
        <v>13</v>
      </c>
      <c r="B5" s="389"/>
      <c r="C5" s="389"/>
      <c r="D5" s="481">
        <f>(5*(D15+$D$22)*((($D$2-0.03)*100)^3)/(384*$D$8*$D$10)*10)</f>
        <v>2.8281498240602283</v>
      </c>
      <c r="E5" s="482"/>
      <c r="F5" s="524">
        <f>D2/0.5</f>
        <v>4.8</v>
      </c>
      <c r="G5" s="72" t="s">
        <v>8</v>
      </c>
      <c r="H5" s="73">
        <v>0.55000000000000004</v>
      </c>
      <c r="I5" s="1"/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5">
      <c r="A6" s="393" t="s">
        <v>14</v>
      </c>
      <c r="B6" s="394"/>
      <c r="C6" s="394"/>
      <c r="D6" s="484">
        <f>(5*(D16+$D$22)*((($D$2-0.03)*100)^3)/(384*$D$8*$D$10)*10)</f>
        <v>3.4789168822676011</v>
      </c>
      <c r="E6" s="485"/>
      <c r="F6" s="524"/>
      <c r="G6" s="32"/>
      <c r="H6" s="74"/>
      <c r="I6" s="1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5.75" thickBot="1" x14ac:dyDescent="0.3">
      <c r="A7" s="397" t="s">
        <v>15</v>
      </c>
      <c r="B7" s="398"/>
      <c r="C7" s="398"/>
      <c r="D7" s="486">
        <f>(5*(D17+$D$22)*((($D$2-0.03)*100)^3)/(384*$D$8*$D$10)*10)</f>
        <v>4.7262204104983985</v>
      </c>
      <c r="E7" s="487"/>
      <c r="F7" s="524"/>
      <c r="G7" s="75"/>
      <c r="H7" s="76"/>
      <c r="I7" s="31"/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25">
      <c r="A8" s="488" t="s">
        <v>55</v>
      </c>
      <c r="B8" s="489"/>
      <c r="C8" s="489"/>
      <c r="D8" s="490">
        <f>6.83*10^5</f>
        <v>683000</v>
      </c>
      <c r="E8" s="491"/>
      <c r="F8" s="77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x14ac:dyDescent="0.25">
      <c r="A9" s="401" t="s">
        <v>73</v>
      </c>
      <c r="B9" s="402"/>
      <c r="C9" s="402"/>
      <c r="D9" s="403">
        <v>0.17199999999999999</v>
      </c>
      <c r="E9" s="404"/>
      <c r="F9" s="78"/>
      <c r="G9" s="79"/>
      <c r="H9" s="54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25">
      <c r="A10" s="405" t="s">
        <v>9</v>
      </c>
      <c r="B10" s="406"/>
      <c r="C10" s="406"/>
      <c r="D10" s="407">
        <v>2.44</v>
      </c>
      <c r="E10" s="408"/>
      <c r="F10" s="77"/>
      <c r="G10" s="14"/>
      <c r="H10" s="14"/>
      <c r="J10" s="44">
        <v>1.4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9"/>
    </row>
    <row r="11" spans="1:37" x14ac:dyDescent="0.25">
      <c r="A11" s="409" t="s">
        <v>10</v>
      </c>
      <c r="B11" s="410"/>
      <c r="C11" s="410"/>
      <c r="D11" s="411">
        <f>($D$3+0.2)*($D$2-0.03)*H3</f>
        <v>1.0428000000000002</v>
      </c>
      <c r="E11" s="412"/>
      <c r="F11" s="80"/>
      <c r="G11" s="81"/>
      <c r="H11" s="14"/>
      <c r="J11" s="44">
        <v>1.6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9"/>
    </row>
    <row r="12" spans="1:37" x14ac:dyDescent="0.25">
      <c r="A12" s="409" t="s">
        <v>11</v>
      </c>
      <c r="B12" s="410"/>
      <c r="C12" s="410"/>
      <c r="D12" s="411">
        <f t="shared" ref="D12:D13" si="0">($D$3+0.2)*($D$2-0.03)*H4</f>
        <v>1.6684800000000002</v>
      </c>
      <c r="E12" s="412"/>
      <c r="F12" s="80"/>
      <c r="G12" s="81"/>
      <c r="H12" s="14"/>
      <c r="J12" s="44">
        <v>1.8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9"/>
    </row>
    <row r="13" spans="1:37" x14ac:dyDescent="0.25">
      <c r="A13" s="409" t="s">
        <v>12</v>
      </c>
      <c r="B13" s="410"/>
      <c r="C13" s="410"/>
      <c r="D13" s="411">
        <f t="shared" si="0"/>
        <v>2.8677000000000006</v>
      </c>
      <c r="E13" s="412"/>
      <c r="F13" s="80"/>
      <c r="G13" s="81"/>
      <c r="H13" s="14"/>
      <c r="J13" s="44">
        <v>2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9"/>
      <c r="AK13" s="9"/>
    </row>
    <row r="14" spans="1:37" ht="15.75" thickBot="1" x14ac:dyDescent="0.3">
      <c r="A14" s="409" t="s">
        <v>74</v>
      </c>
      <c r="B14" s="410"/>
      <c r="C14" s="410"/>
      <c r="D14" s="411">
        <f>(D2-0.03)*D9</f>
        <v>0.40764</v>
      </c>
      <c r="E14" s="412"/>
      <c r="F14" s="80"/>
      <c r="G14" s="14"/>
      <c r="H14" s="14"/>
      <c r="J14" s="44">
        <v>2.2000000000000002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9"/>
      <c r="AK14" s="9"/>
    </row>
    <row r="15" spans="1:37" ht="15" customHeight="1" x14ac:dyDescent="0.25">
      <c r="A15" s="409" t="s">
        <v>45</v>
      </c>
      <c r="B15" s="410"/>
      <c r="C15" s="410"/>
      <c r="D15" s="525">
        <f>(D11+$D$14)</f>
        <v>1.4504400000000002</v>
      </c>
      <c r="E15" s="526"/>
      <c r="F15" s="413" t="s">
        <v>78</v>
      </c>
      <c r="G15" s="414"/>
      <c r="H15" s="14"/>
      <c r="J15" s="44">
        <v>2.4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9"/>
      <c r="AK15" s="9"/>
    </row>
    <row r="16" spans="1:37" x14ac:dyDescent="0.25">
      <c r="A16" s="409" t="s">
        <v>47</v>
      </c>
      <c r="B16" s="410"/>
      <c r="C16" s="410"/>
      <c r="D16" s="525">
        <f>(D12+$D$14)</f>
        <v>2.0761200000000004</v>
      </c>
      <c r="E16" s="526"/>
      <c r="F16" s="415"/>
      <c r="G16" s="416"/>
      <c r="J16" s="44">
        <v>2.6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9"/>
      <c r="AJ16" s="9"/>
      <c r="AK16" s="9"/>
    </row>
    <row r="17" spans="1:37" ht="15.75" thickBot="1" x14ac:dyDescent="0.3">
      <c r="A17" s="419" t="s">
        <v>48</v>
      </c>
      <c r="B17" s="420"/>
      <c r="C17" s="420"/>
      <c r="D17" s="527">
        <f>(D13+$D$14)</f>
        <v>3.2753400000000008</v>
      </c>
      <c r="E17" s="528"/>
      <c r="F17" s="417"/>
      <c r="G17" s="418"/>
      <c r="J17" s="44">
        <v>2.8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9"/>
      <c r="AJ17" s="9"/>
      <c r="AK17" s="9"/>
    </row>
    <row r="18" spans="1:37" x14ac:dyDescent="0.25">
      <c r="J18" s="44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9"/>
      <c r="AJ18" s="9"/>
      <c r="AK18" s="9"/>
    </row>
    <row r="19" spans="1:37" x14ac:dyDescent="0.25">
      <c r="A19" s="428" t="s">
        <v>20</v>
      </c>
      <c r="B19" s="428"/>
      <c r="C19" s="428"/>
      <c r="D19" s="429">
        <f>(1.99*100)/(1000^2)</f>
        <v>1.9900000000000001E-4</v>
      </c>
      <c r="E19" s="429"/>
      <c r="J19" s="8"/>
    </row>
    <row r="20" spans="1:37" x14ac:dyDescent="0.25">
      <c r="A20" s="428" t="s">
        <v>49</v>
      </c>
      <c r="B20" s="428"/>
      <c r="C20" s="428"/>
      <c r="D20" s="429">
        <v>2690</v>
      </c>
      <c r="E20" s="429"/>
      <c r="J20" s="374" t="s">
        <v>17</v>
      </c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</row>
    <row r="21" spans="1:37" x14ac:dyDescent="0.25">
      <c r="A21" s="428" t="s">
        <v>21</v>
      </c>
      <c r="B21" s="428"/>
      <c r="C21" s="428"/>
      <c r="D21" s="431">
        <f>D20*D19</f>
        <v>0.53531000000000006</v>
      </c>
      <c r="E21" s="431"/>
      <c r="J21" s="44"/>
      <c r="K21" s="44">
        <v>0.4</v>
      </c>
      <c r="L21" s="44">
        <v>0.5</v>
      </c>
      <c r="M21" s="44">
        <v>0.6</v>
      </c>
      <c r="N21" s="44">
        <v>0.7</v>
      </c>
      <c r="O21" s="44">
        <v>0.8</v>
      </c>
      <c r="P21" s="44">
        <v>0.9</v>
      </c>
      <c r="Q21" s="44">
        <v>1</v>
      </c>
      <c r="R21" s="44">
        <v>1.1000000000000001</v>
      </c>
      <c r="S21" s="44">
        <v>1.2</v>
      </c>
      <c r="T21" s="44">
        <v>1.3</v>
      </c>
      <c r="U21" s="44">
        <v>1.4</v>
      </c>
      <c r="V21" s="44">
        <v>1.5</v>
      </c>
      <c r="W21" s="44">
        <v>1.6</v>
      </c>
      <c r="X21" s="44">
        <v>1.7</v>
      </c>
      <c r="Y21" s="44">
        <v>1.8</v>
      </c>
      <c r="Z21" s="44">
        <v>1.9</v>
      </c>
      <c r="AA21" s="44">
        <v>2</v>
      </c>
      <c r="AB21" s="44">
        <v>2.1</v>
      </c>
      <c r="AC21" s="44">
        <v>2.2000000000000002</v>
      </c>
      <c r="AD21" s="44">
        <v>2.2999999999999998</v>
      </c>
      <c r="AE21" s="44">
        <v>2.4</v>
      </c>
      <c r="AF21" s="44">
        <v>2.5</v>
      </c>
      <c r="AG21" s="44">
        <v>2.6</v>
      </c>
      <c r="AH21" s="44">
        <v>2.7</v>
      </c>
      <c r="AI21" s="44">
        <v>2.8</v>
      </c>
      <c r="AJ21" s="44">
        <v>2.9</v>
      </c>
      <c r="AK21" s="44">
        <v>3</v>
      </c>
    </row>
    <row r="22" spans="1:37" x14ac:dyDescent="0.25">
      <c r="A22" s="428" t="s">
        <v>22</v>
      </c>
      <c r="B22" s="428"/>
      <c r="C22" s="428"/>
      <c r="D22" s="529">
        <f>(D2-0.03)*(D21)</f>
        <v>1.2686847000000001</v>
      </c>
      <c r="E22" s="529"/>
      <c r="J22" s="44">
        <v>0.4</v>
      </c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5">
      <c r="J23" s="44">
        <v>0.6</v>
      </c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5">
      <c r="A24" s="530">
        <v>1</v>
      </c>
      <c r="B24" s="59" t="s">
        <v>79</v>
      </c>
      <c r="C24" s="59"/>
      <c r="D24" s="33" t="s">
        <v>80</v>
      </c>
      <c r="E24" s="33">
        <v>0.34499999999999997</v>
      </c>
      <c r="F24" s="33" t="s">
        <v>81</v>
      </c>
      <c r="J24" s="44">
        <v>0.8</v>
      </c>
      <c r="K24" s="10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9"/>
    </row>
    <row r="25" spans="1:37" x14ac:dyDescent="0.25">
      <c r="A25" s="530"/>
      <c r="B25" s="531" t="s">
        <v>82</v>
      </c>
      <c r="C25" s="531"/>
      <c r="D25" s="531"/>
      <c r="E25" s="531"/>
      <c r="F25" s="394">
        <v>6.33</v>
      </c>
      <c r="J25" s="44">
        <v>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9"/>
    </row>
    <row r="26" spans="1:37" x14ac:dyDescent="0.25">
      <c r="A26" s="530"/>
      <c r="B26" s="531"/>
      <c r="C26" s="531"/>
      <c r="D26" s="531"/>
      <c r="E26" s="531"/>
      <c r="F26" s="394"/>
      <c r="J26" s="44">
        <v>1.2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9"/>
      <c r="AK26" s="9"/>
    </row>
    <row r="27" spans="1:37" x14ac:dyDescent="0.25">
      <c r="A27" s="530"/>
      <c r="B27" s="531"/>
      <c r="C27" s="531"/>
      <c r="D27" s="531"/>
      <c r="E27" s="531"/>
      <c r="F27" s="394"/>
      <c r="J27" s="44">
        <v>1.4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9"/>
      <c r="AK27" s="9"/>
    </row>
    <row r="28" spans="1:37" x14ac:dyDescent="0.25">
      <c r="A28" s="530"/>
      <c r="B28" s="531"/>
      <c r="C28" s="531"/>
      <c r="D28" s="531"/>
      <c r="E28" s="531"/>
      <c r="F28" s="394"/>
      <c r="J28" s="44">
        <v>1.6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9"/>
      <c r="AJ28" s="9"/>
      <c r="AK28" s="9"/>
    </row>
    <row r="29" spans="1:37" x14ac:dyDescent="0.25">
      <c r="F29" s="17"/>
      <c r="J29" s="44">
        <v>1.8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9"/>
      <c r="AJ29" s="9"/>
      <c r="AK29" s="9"/>
    </row>
    <row r="30" spans="1:37" x14ac:dyDescent="0.25">
      <c r="A30" s="530">
        <v>2</v>
      </c>
      <c r="B30" s="59" t="s">
        <v>83</v>
      </c>
      <c r="C30" s="59"/>
      <c r="D30" s="33" t="s">
        <v>84</v>
      </c>
      <c r="E30" s="33">
        <v>0.55000000000000004</v>
      </c>
      <c r="F30" s="59" t="s">
        <v>81</v>
      </c>
      <c r="J30" s="44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9"/>
      <c r="AJ30" s="9"/>
      <c r="AK30" s="9"/>
    </row>
    <row r="31" spans="1:37" ht="15" customHeight="1" x14ac:dyDescent="0.25">
      <c r="A31" s="530"/>
      <c r="B31" s="531" t="s">
        <v>85</v>
      </c>
      <c r="C31" s="531"/>
      <c r="D31" s="531"/>
      <c r="E31" s="531"/>
      <c r="F31" s="394">
        <v>4.99</v>
      </c>
      <c r="J31" s="44">
        <v>2.2000000000000002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9"/>
      <c r="AI31" s="9"/>
      <c r="AJ31" s="9"/>
      <c r="AK31" s="9"/>
    </row>
    <row r="32" spans="1:37" x14ac:dyDescent="0.25">
      <c r="A32" s="530"/>
      <c r="B32" s="531"/>
      <c r="C32" s="531"/>
      <c r="D32" s="531"/>
      <c r="E32" s="531"/>
      <c r="F32" s="394"/>
      <c r="J32" s="44">
        <v>2.4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9"/>
      <c r="AI32" s="9"/>
      <c r="AJ32" s="9"/>
      <c r="AK32" s="9"/>
    </row>
    <row r="33" spans="1:37" x14ac:dyDescent="0.25">
      <c r="A33" s="530"/>
      <c r="B33" s="531"/>
      <c r="C33" s="531"/>
      <c r="D33" s="531"/>
      <c r="E33" s="531"/>
      <c r="F33" s="394"/>
      <c r="J33" s="44">
        <v>2.6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9"/>
      <c r="AH33" s="9"/>
      <c r="AI33" s="9"/>
      <c r="AJ33" s="9"/>
      <c r="AK33" s="9"/>
    </row>
    <row r="34" spans="1:37" x14ac:dyDescent="0.25">
      <c r="J34" s="44">
        <v>2.8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9"/>
      <c r="AH34" s="9"/>
      <c r="AI34" s="9"/>
      <c r="AJ34" s="9"/>
      <c r="AK34" s="9"/>
    </row>
    <row r="35" spans="1:37" x14ac:dyDescent="0.25">
      <c r="J35" s="44">
        <v>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9"/>
      <c r="AH35" s="9"/>
      <c r="AI35" s="9"/>
      <c r="AJ35" s="9"/>
      <c r="AK35" s="9"/>
    </row>
    <row r="37" spans="1:37" x14ac:dyDescent="0.25">
      <c r="J37" s="374" t="s">
        <v>18</v>
      </c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</row>
    <row r="38" spans="1:37" x14ac:dyDescent="0.25">
      <c r="J38" s="44"/>
      <c r="K38" s="44">
        <v>0.4</v>
      </c>
      <c r="L38" s="44">
        <v>0.5</v>
      </c>
      <c r="M38" s="44">
        <v>0.6</v>
      </c>
      <c r="N38" s="44">
        <v>0.7</v>
      </c>
      <c r="O38" s="44">
        <v>0.8</v>
      </c>
      <c r="P38" s="44">
        <v>0.9</v>
      </c>
      <c r="Q38" s="44">
        <v>1</v>
      </c>
      <c r="R38" s="44">
        <v>1.1000000000000001</v>
      </c>
      <c r="S38" s="44">
        <v>1.2</v>
      </c>
      <c r="T38" s="44">
        <v>1.3</v>
      </c>
      <c r="U38" s="44">
        <v>1.4</v>
      </c>
      <c r="V38" s="44">
        <v>1.5</v>
      </c>
      <c r="W38" s="44">
        <v>1.6</v>
      </c>
      <c r="X38" s="44">
        <v>1.7</v>
      </c>
      <c r="Y38" s="44">
        <v>1.8</v>
      </c>
      <c r="Z38" s="44">
        <v>1.9</v>
      </c>
      <c r="AA38" s="44">
        <v>2</v>
      </c>
      <c r="AB38" s="44">
        <v>2.1</v>
      </c>
      <c r="AC38" s="44">
        <v>2.2000000000000002</v>
      </c>
      <c r="AD38" s="44">
        <v>2.2999999999999998</v>
      </c>
      <c r="AE38" s="44">
        <v>2.4</v>
      </c>
      <c r="AF38" s="44">
        <v>2.5</v>
      </c>
      <c r="AG38" s="44">
        <v>2.6</v>
      </c>
      <c r="AH38" s="44">
        <v>2.7</v>
      </c>
      <c r="AI38" s="44">
        <v>2.8</v>
      </c>
      <c r="AJ38" s="44">
        <v>2.9</v>
      </c>
      <c r="AK38" s="44">
        <v>3</v>
      </c>
    </row>
    <row r="39" spans="1:37" x14ac:dyDescent="0.25">
      <c r="J39" s="44">
        <v>0.4</v>
      </c>
      <c r="K39" s="10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25">
      <c r="J40" s="44">
        <v>0.6</v>
      </c>
      <c r="K40" s="10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9"/>
    </row>
    <row r="41" spans="1:37" x14ac:dyDescent="0.25">
      <c r="J41" s="44">
        <v>0.8</v>
      </c>
      <c r="K41" s="10"/>
      <c r="L41" s="1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9"/>
      <c r="AK41" s="9"/>
    </row>
    <row r="42" spans="1:37" x14ac:dyDescent="0.25">
      <c r="J42" s="44">
        <v>1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9"/>
      <c r="AJ42" s="9"/>
      <c r="AK42" s="9"/>
    </row>
    <row r="43" spans="1:37" x14ac:dyDescent="0.25">
      <c r="J43" s="44">
        <v>1.2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9"/>
      <c r="AI43" s="9"/>
      <c r="AJ43" s="9"/>
      <c r="AK43" s="9"/>
    </row>
    <row r="44" spans="1:37" x14ac:dyDescent="0.25">
      <c r="J44" s="44">
        <v>1.4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9"/>
      <c r="AI44" s="9"/>
      <c r="AJ44" s="9"/>
      <c r="AK44" s="9"/>
    </row>
    <row r="45" spans="1:37" x14ac:dyDescent="0.25">
      <c r="J45" s="44">
        <v>1.6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9"/>
      <c r="AH45" s="9"/>
      <c r="AI45" s="9"/>
      <c r="AJ45" s="9"/>
      <c r="AK45" s="9"/>
    </row>
    <row r="46" spans="1:37" x14ac:dyDescent="0.25">
      <c r="J46" s="44">
        <v>1.8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9"/>
      <c r="AH46" s="9"/>
      <c r="AI46" s="9"/>
      <c r="AJ46" s="9"/>
      <c r="AK46" s="9"/>
    </row>
    <row r="47" spans="1:37" x14ac:dyDescent="0.25">
      <c r="J47" s="44">
        <v>2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9"/>
      <c r="AG47" s="9"/>
      <c r="AH47" s="9"/>
      <c r="AI47" s="9"/>
      <c r="AJ47" s="9"/>
      <c r="AK47" s="9"/>
    </row>
    <row r="48" spans="1:37" x14ac:dyDescent="0.25">
      <c r="J48" s="44">
        <v>2.2000000000000002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9"/>
      <c r="AF48" s="84"/>
      <c r="AG48" s="9"/>
      <c r="AH48" s="9"/>
      <c r="AI48" s="9"/>
      <c r="AJ48" s="9"/>
      <c r="AK48" s="9"/>
    </row>
    <row r="49" spans="10:37" x14ac:dyDescent="0.25">
      <c r="J49" s="44">
        <v>2.4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84"/>
      <c r="AE49" s="84"/>
      <c r="AF49" s="84"/>
      <c r="AG49" s="9"/>
      <c r="AH49" s="9"/>
      <c r="AI49" s="9"/>
      <c r="AJ49" s="9"/>
      <c r="AK49" s="9"/>
    </row>
    <row r="50" spans="10:37" x14ac:dyDescent="0.25">
      <c r="J50" s="44">
        <v>2.6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84"/>
      <c r="AC50" s="84"/>
      <c r="AD50" s="84"/>
      <c r="AE50" s="84"/>
      <c r="AF50" s="9"/>
      <c r="AG50" s="9"/>
      <c r="AH50" s="9"/>
      <c r="AI50" s="9"/>
      <c r="AJ50" s="9"/>
      <c r="AK50" s="9"/>
    </row>
    <row r="51" spans="10:37" x14ac:dyDescent="0.25">
      <c r="J51" s="44">
        <v>2.8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84"/>
      <c r="AB51" s="84"/>
      <c r="AC51" s="84"/>
      <c r="AD51" s="84"/>
      <c r="AE51" s="84"/>
      <c r="AF51" s="9"/>
      <c r="AG51" s="9"/>
      <c r="AH51" s="9"/>
      <c r="AI51" s="9"/>
      <c r="AJ51" s="9"/>
      <c r="AK51" s="9"/>
    </row>
    <row r="52" spans="10:37" x14ac:dyDescent="0.25">
      <c r="J52" s="44">
        <v>3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84"/>
      <c r="AA52" s="84"/>
      <c r="AB52" s="84"/>
      <c r="AC52" s="84"/>
      <c r="AD52" s="84"/>
      <c r="AE52" s="84"/>
      <c r="AF52" s="9"/>
      <c r="AG52" s="9"/>
      <c r="AH52" s="9"/>
      <c r="AI52" s="9"/>
      <c r="AJ52" s="9"/>
      <c r="AK52" s="9"/>
    </row>
    <row r="55" spans="10:37" x14ac:dyDescent="0.25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</sheetData>
  <mergeCells count="53">
    <mergeCell ref="J20:AK20"/>
    <mergeCell ref="J37:AK37"/>
    <mergeCell ref="A22:C22"/>
    <mergeCell ref="D22:E22"/>
    <mergeCell ref="A24:A28"/>
    <mergeCell ref="B25:E28"/>
    <mergeCell ref="F25:F28"/>
    <mergeCell ref="A30:A33"/>
    <mergeCell ref="B31:E33"/>
    <mergeCell ref="F31:F33"/>
    <mergeCell ref="A21:C21"/>
    <mergeCell ref="D21:E21"/>
    <mergeCell ref="A20:C20"/>
    <mergeCell ref="D20:E20"/>
    <mergeCell ref="A14:C14"/>
    <mergeCell ref="D14:E14"/>
    <mergeCell ref="A15:C15"/>
    <mergeCell ref="D15:E15"/>
    <mergeCell ref="A19:C19"/>
    <mergeCell ref="D19:E19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K2"/>
    <mergeCell ref="A3:C3"/>
    <mergeCell ref="J3:AK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zoomScaleNormal="100" workbookViewId="0">
      <selection activeCell="C65" sqref="C65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9.5703125" style="24" bestFit="1" customWidth="1"/>
    <col min="6" max="6" width="3.7109375" style="17" bestFit="1" customWidth="1"/>
    <col min="7" max="7" width="7.28515625" style="24" bestFit="1" customWidth="1"/>
    <col min="8" max="8" width="20" style="24" bestFit="1" customWidth="1"/>
    <col min="9" max="9" width="5.42578125" style="24" bestFit="1" customWidth="1"/>
    <col min="10" max="27" width="3.7109375" style="24" customWidth="1"/>
    <col min="28" max="16384" width="9.140625" style="24"/>
  </cols>
  <sheetData>
    <row r="1" spans="1:27" ht="15.75" thickBot="1" x14ac:dyDescent="0.3">
      <c r="A1" s="438" t="s">
        <v>86</v>
      </c>
      <c r="B1" s="439"/>
      <c r="C1" s="439"/>
      <c r="D1" s="439"/>
      <c r="E1" s="18" t="s">
        <v>23</v>
      </c>
      <c r="F1" s="19" t="s">
        <v>42</v>
      </c>
      <c r="G1" s="373" t="s">
        <v>0</v>
      </c>
      <c r="H1" s="373"/>
      <c r="I1" s="40" t="s">
        <v>40</v>
      </c>
    </row>
    <row r="2" spans="1:27" ht="30" customHeight="1" x14ac:dyDescent="0.25">
      <c r="A2" s="379" t="s">
        <v>1</v>
      </c>
      <c r="B2" s="380"/>
      <c r="C2" s="380"/>
      <c r="D2" s="2">
        <v>1.7</v>
      </c>
      <c r="E2" s="381">
        <f>D2*D3</f>
        <v>5.7799999999999994</v>
      </c>
      <c r="F2" s="16"/>
      <c r="G2" s="3" t="s">
        <v>2</v>
      </c>
      <c r="H2" s="3" t="s">
        <v>3</v>
      </c>
      <c r="I2" s="85" t="s">
        <v>87</v>
      </c>
      <c r="J2" s="371" t="s">
        <v>88</v>
      </c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</row>
    <row r="3" spans="1:27" ht="15.75" thickBot="1" x14ac:dyDescent="0.3">
      <c r="A3" s="383" t="s">
        <v>4</v>
      </c>
      <c r="B3" s="384"/>
      <c r="C3" s="384"/>
      <c r="D3" s="4">
        <v>3.4</v>
      </c>
      <c r="E3" s="382"/>
      <c r="F3" s="16"/>
      <c r="G3" s="5" t="s">
        <v>5</v>
      </c>
      <c r="H3" s="35">
        <v>0.2</v>
      </c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</row>
    <row r="4" spans="1:27" x14ac:dyDescent="0.25">
      <c r="A4" s="446" t="s">
        <v>6</v>
      </c>
      <c r="B4" s="447"/>
      <c r="C4" s="447"/>
      <c r="D4" s="447" t="s">
        <v>24</v>
      </c>
      <c r="E4" s="532"/>
      <c r="F4" s="1"/>
      <c r="G4" s="33" t="s">
        <v>7</v>
      </c>
      <c r="H4" s="35">
        <v>0.32</v>
      </c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</row>
    <row r="5" spans="1:27" x14ac:dyDescent="0.25">
      <c r="A5" s="393" t="s">
        <v>13</v>
      </c>
      <c r="B5" s="394"/>
      <c r="C5" s="394"/>
      <c r="D5" s="533">
        <f>(5*(D15+$D$22)*((($D$2-0.035)*100)^3)/(384*$D$8*$D$10)*10)</f>
        <v>1.6238522828148529</v>
      </c>
      <c r="E5" s="534"/>
      <c r="F5" s="535">
        <f>D2/0.5</f>
        <v>3.4</v>
      </c>
      <c r="G5" s="6" t="s">
        <v>8</v>
      </c>
      <c r="H5" s="52">
        <v>0.55000000000000004</v>
      </c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thickBot="1" x14ac:dyDescent="0.3">
      <c r="A6" s="393" t="s">
        <v>14</v>
      </c>
      <c r="B6" s="394"/>
      <c r="C6" s="394"/>
      <c r="D6" s="533">
        <f>(5*(D16+$D$22)*((($D$2-0.035)*100)^3)/(384*$D$8*$D$10)*10)</f>
        <v>2.1705044024049678</v>
      </c>
      <c r="E6" s="534"/>
      <c r="F6" s="535"/>
      <c r="G6" s="51"/>
      <c r="H6" s="51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thickBot="1" x14ac:dyDescent="0.3">
      <c r="A7" s="397" t="s">
        <v>15</v>
      </c>
      <c r="B7" s="398"/>
      <c r="C7" s="398"/>
      <c r="D7" s="536">
        <f>(5*(D17+$D$22)*((($D$2-0.035)*100)^3)/(384*$D$8*$D$10)*10)</f>
        <v>3.2182542982860225</v>
      </c>
      <c r="E7" s="537"/>
      <c r="F7" s="535"/>
      <c r="G7" s="86"/>
      <c r="H7" s="87"/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488" t="s">
        <v>30</v>
      </c>
      <c r="B8" s="489"/>
      <c r="C8" s="489"/>
      <c r="D8" s="490">
        <f>6.83*10^5</f>
        <v>683000</v>
      </c>
      <c r="E8" s="491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" customHeight="1" x14ac:dyDescent="0.25">
      <c r="A9" s="401" t="s">
        <v>25</v>
      </c>
      <c r="B9" s="402"/>
      <c r="C9" s="402"/>
      <c r="D9" s="538">
        <f>0.28*1.03</f>
        <v>0.28840000000000005</v>
      </c>
      <c r="E9" s="539"/>
      <c r="G9" s="7"/>
      <c r="H9" s="48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405" t="s">
        <v>9</v>
      </c>
      <c r="B10" s="406"/>
      <c r="C10" s="406"/>
      <c r="D10" s="407">
        <v>1.19</v>
      </c>
      <c r="E10" s="408"/>
      <c r="J10" s="44">
        <v>1.4</v>
      </c>
      <c r="K10" s="166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0"/>
      <c r="W10" s="10"/>
      <c r="X10" s="10"/>
      <c r="Y10" s="10"/>
      <c r="Z10" s="10"/>
      <c r="AA10" s="10"/>
    </row>
    <row r="11" spans="1:27" x14ac:dyDescent="0.25">
      <c r="A11" s="409" t="s">
        <v>10</v>
      </c>
      <c r="B11" s="410"/>
      <c r="C11" s="410"/>
      <c r="D11" s="411">
        <f>($D$3+0.3)*($D$2-0.035)*H3</f>
        <v>1.2321</v>
      </c>
      <c r="E11" s="412"/>
      <c r="J11" s="44">
        <v>1.6</v>
      </c>
      <c r="K11" s="166"/>
      <c r="L11" s="166"/>
      <c r="M11" s="112"/>
      <c r="N11" s="112"/>
      <c r="O11" s="112"/>
      <c r="P11" s="112"/>
      <c r="Q11" s="112"/>
      <c r="R11" s="112"/>
      <c r="S11" s="112"/>
      <c r="T11" s="112"/>
      <c r="U11" s="112"/>
      <c r="V11" s="10"/>
      <c r="W11" s="10"/>
      <c r="X11" s="10"/>
      <c r="Y11" s="10"/>
      <c r="Z11" s="10"/>
      <c r="AA11" s="10"/>
    </row>
    <row r="12" spans="1:27" x14ac:dyDescent="0.25">
      <c r="A12" s="409" t="s">
        <v>11</v>
      </c>
      <c r="B12" s="410"/>
      <c r="C12" s="410"/>
      <c r="D12" s="411">
        <f t="shared" ref="D12:D13" si="0">($D$3+0.3)*($D$2-0.035)*H4</f>
        <v>1.97136</v>
      </c>
      <c r="E12" s="412"/>
      <c r="J12" s="44">
        <v>1.8</v>
      </c>
      <c r="K12" s="166"/>
      <c r="L12" s="166"/>
      <c r="M12" s="112"/>
      <c r="N12" s="112"/>
      <c r="O12" s="112"/>
      <c r="P12" s="112"/>
      <c r="Q12" s="112"/>
      <c r="R12" s="112"/>
      <c r="S12" s="112"/>
      <c r="T12" s="112"/>
      <c r="U12" s="112"/>
      <c r="V12" s="10"/>
      <c r="W12" s="10"/>
      <c r="X12" s="10"/>
      <c r="Y12" s="10"/>
      <c r="Z12" s="10"/>
      <c r="AA12" s="10"/>
    </row>
    <row r="13" spans="1:27" x14ac:dyDescent="0.25">
      <c r="A13" s="409" t="s">
        <v>12</v>
      </c>
      <c r="B13" s="410"/>
      <c r="C13" s="410"/>
      <c r="D13" s="411">
        <f t="shared" si="0"/>
        <v>3.3882750000000001</v>
      </c>
      <c r="E13" s="412"/>
      <c r="J13" s="44">
        <v>2</v>
      </c>
      <c r="K13" s="166"/>
      <c r="L13" s="166"/>
      <c r="M13" s="166"/>
      <c r="N13" s="112"/>
      <c r="O13" s="112"/>
      <c r="P13" s="112"/>
      <c r="Q13" s="112"/>
      <c r="R13" s="112"/>
      <c r="S13" s="112"/>
      <c r="T13" s="112"/>
      <c r="U13" s="112"/>
      <c r="V13" s="10"/>
      <c r="W13" s="10"/>
      <c r="X13" s="10"/>
      <c r="Y13" s="10"/>
      <c r="Z13" s="10"/>
      <c r="AA13" s="10"/>
    </row>
    <row r="14" spans="1:27" ht="15.75" thickBot="1" x14ac:dyDescent="0.3">
      <c r="A14" s="409" t="s">
        <v>19</v>
      </c>
      <c r="B14" s="410"/>
      <c r="C14" s="410"/>
      <c r="D14" s="411">
        <f>(D2-0.035)*D9</f>
        <v>0.48018600000000011</v>
      </c>
      <c r="E14" s="412"/>
      <c r="J14" s="44">
        <v>2.2000000000000002</v>
      </c>
      <c r="K14" s="166"/>
      <c r="L14" s="166"/>
      <c r="M14" s="166"/>
      <c r="N14" s="166"/>
      <c r="O14" s="112"/>
      <c r="P14" s="112"/>
      <c r="Q14" s="112"/>
      <c r="R14" s="112"/>
      <c r="S14" s="112"/>
      <c r="T14" s="112"/>
      <c r="U14" s="112"/>
      <c r="V14" s="10"/>
      <c r="W14" s="10"/>
      <c r="X14" s="10"/>
      <c r="Y14" s="10"/>
      <c r="Z14" s="10"/>
      <c r="AA14" s="10"/>
    </row>
    <row r="15" spans="1:27" x14ac:dyDescent="0.25">
      <c r="A15" s="409" t="s">
        <v>26</v>
      </c>
      <c r="B15" s="410"/>
      <c r="C15" s="410"/>
      <c r="D15" s="411">
        <f>(D11+$D$14)</f>
        <v>1.7122860000000002</v>
      </c>
      <c r="E15" s="412"/>
      <c r="F15" s="540" t="s">
        <v>89</v>
      </c>
      <c r="G15" s="541"/>
      <c r="J15" s="44">
        <v>2.4</v>
      </c>
      <c r="K15" s="166"/>
      <c r="L15" s="166"/>
      <c r="M15" s="166"/>
      <c r="N15" s="166"/>
      <c r="O15" s="112"/>
      <c r="P15" s="112"/>
      <c r="Q15" s="112"/>
      <c r="R15" s="112"/>
      <c r="S15" s="112"/>
      <c r="T15" s="112"/>
      <c r="U15" s="112"/>
      <c r="V15" s="10"/>
      <c r="W15" s="10"/>
      <c r="X15" s="10"/>
      <c r="Y15" s="10"/>
      <c r="Z15" s="10"/>
      <c r="AA15" s="10"/>
    </row>
    <row r="16" spans="1:27" x14ac:dyDescent="0.25">
      <c r="A16" s="409" t="s">
        <v>27</v>
      </c>
      <c r="B16" s="410"/>
      <c r="C16" s="410"/>
      <c r="D16" s="411">
        <f>(D12+$D$14)</f>
        <v>2.451546</v>
      </c>
      <c r="E16" s="412"/>
      <c r="F16" s="542"/>
      <c r="G16" s="543"/>
      <c r="J16" s="44">
        <v>2.6</v>
      </c>
      <c r="K16" s="166"/>
      <c r="L16" s="166"/>
      <c r="M16" s="166"/>
      <c r="N16" s="166"/>
      <c r="O16" s="166"/>
      <c r="P16" s="112"/>
      <c r="Q16" s="112"/>
      <c r="R16" s="112"/>
      <c r="S16" s="112"/>
      <c r="T16" s="112"/>
      <c r="U16" s="112"/>
      <c r="V16" s="10"/>
      <c r="W16" s="10"/>
      <c r="X16" s="10"/>
      <c r="Y16" s="10"/>
      <c r="Z16" s="10"/>
      <c r="AA16" s="10"/>
    </row>
    <row r="17" spans="1:27" ht="15.75" thickBot="1" x14ac:dyDescent="0.3">
      <c r="A17" s="419" t="s">
        <v>28</v>
      </c>
      <c r="B17" s="420"/>
      <c r="C17" s="420"/>
      <c r="D17" s="421">
        <f>(D13+$D$14)</f>
        <v>3.8684610000000004</v>
      </c>
      <c r="E17" s="422"/>
      <c r="F17" s="544"/>
      <c r="G17" s="545"/>
      <c r="J17" s="44">
        <v>2.8</v>
      </c>
      <c r="K17" s="166"/>
      <c r="L17" s="166"/>
      <c r="M17" s="166"/>
      <c r="N17" s="166"/>
      <c r="O17" s="166"/>
      <c r="P17" s="166"/>
      <c r="Q17" s="112"/>
      <c r="R17" s="112"/>
      <c r="S17" s="112"/>
      <c r="T17" s="112"/>
      <c r="U17" s="112"/>
      <c r="V17" s="10"/>
      <c r="W17" s="10"/>
      <c r="X17" s="10"/>
      <c r="Y17" s="10"/>
      <c r="Z17" s="10"/>
      <c r="AA17" s="10"/>
    </row>
    <row r="18" spans="1:27" ht="15.75" thickBot="1" x14ac:dyDescent="0.3">
      <c r="J18" s="44">
        <v>3</v>
      </c>
      <c r="K18" s="166"/>
      <c r="L18" s="166"/>
      <c r="M18" s="166"/>
      <c r="N18" s="166"/>
      <c r="O18" s="166"/>
      <c r="P18" s="166"/>
      <c r="Q18" s="112"/>
      <c r="R18" s="112"/>
      <c r="S18" s="112"/>
      <c r="T18" s="112"/>
      <c r="U18" s="112"/>
      <c r="V18" s="10"/>
      <c r="W18" s="10"/>
      <c r="X18" s="10"/>
      <c r="Y18" s="10"/>
      <c r="Z18" s="10"/>
      <c r="AA18" s="10"/>
    </row>
    <row r="19" spans="1:27" x14ac:dyDescent="0.25">
      <c r="A19" s="423" t="s">
        <v>20</v>
      </c>
      <c r="B19" s="424"/>
      <c r="C19" s="424"/>
      <c r="D19" s="546">
        <f>(1.08*100)/(1000^2)</f>
        <v>1.08E-4</v>
      </c>
      <c r="E19" s="547"/>
      <c r="J19" s="44">
        <v>3.2</v>
      </c>
      <c r="K19" s="166"/>
      <c r="L19" s="166"/>
      <c r="M19" s="166"/>
      <c r="N19" s="166"/>
      <c r="O19" s="166"/>
      <c r="P19" s="166"/>
      <c r="Q19" s="166"/>
      <c r="R19" s="112"/>
      <c r="S19" s="112"/>
      <c r="T19" s="112"/>
      <c r="U19" s="112"/>
      <c r="V19" s="10"/>
      <c r="W19" s="10"/>
      <c r="X19" s="10"/>
      <c r="Y19" s="10"/>
      <c r="Z19" s="10"/>
      <c r="AA19" s="10"/>
    </row>
    <row r="20" spans="1:27" x14ac:dyDescent="0.25">
      <c r="A20" s="427" t="s">
        <v>31</v>
      </c>
      <c r="B20" s="428"/>
      <c r="C20" s="428"/>
      <c r="D20" s="429">
        <v>2690</v>
      </c>
      <c r="E20" s="430"/>
      <c r="J20" s="44">
        <v>3.4</v>
      </c>
      <c r="K20" s="166"/>
      <c r="L20" s="166"/>
      <c r="M20" s="166"/>
      <c r="N20" s="166"/>
      <c r="O20" s="166"/>
      <c r="P20" s="166"/>
      <c r="Q20" s="166"/>
      <c r="R20" s="166"/>
      <c r="S20" s="112"/>
      <c r="T20" s="112"/>
      <c r="U20" s="112"/>
      <c r="V20" s="10"/>
      <c r="W20" s="10"/>
      <c r="X20" s="10"/>
      <c r="Y20" s="10"/>
      <c r="Z20" s="10"/>
      <c r="AA20" s="10"/>
    </row>
    <row r="21" spans="1:27" x14ac:dyDescent="0.25">
      <c r="A21" s="427" t="s">
        <v>21</v>
      </c>
      <c r="B21" s="428"/>
      <c r="C21" s="428"/>
      <c r="D21" s="431">
        <f>D20*D19</f>
        <v>0.29052</v>
      </c>
      <c r="E21" s="432"/>
      <c r="J21" s="44">
        <v>3.6</v>
      </c>
      <c r="K21" s="166"/>
      <c r="L21" s="166"/>
      <c r="M21" s="166"/>
      <c r="N21" s="166"/>
      <c r="O21" s="166"/>
      <c r="P21" s="166"/>
      <c r="Q21" s="166"/>
      <c r="R21" s="166"/>
      <c r="S21" s="112"/>
      <c r="T21" s="112"/>
      <c r="U21" s="112"/>
      <c r="V21" s="10"/>
      <c r="W21" s="10"/>
      <c r="X21" s="10"/>
      <c r="Y21" s="10"/>
      <c r="Z21" s="10"/>
      <c r="AA21" s="10"/>
    </row>
    <row r="22" spans="1:27" ht="15.75" thickBot="1" x14ac:dyDescent="0.3">
      <c r="A22" s="433" t="s">
        <v>22</v>
      </c>
      <c r="B22" s="434"/>
      <c r="C22" s="434"/>
      <c r="D22" s="520">
        <f>(D2-0.035)*(D21)</f>
        <v>0.48371580000000003</v>
      </c>
      <c r="E22" s="521"/>
      <c r="J22" s="44">
        <v>3.8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12"/>
      <c r="U22" s="112"/>
      <c r="V22" s="10"/>
      <c r="W22" s="10"/>
      <c r="X22" s="10"/>
      <c r="Y22" s="10"/>
      <c r="Z22" s="10"/>
      <c r="AA22" s="10"/>
    </row>
    <row r="23" spans="1:27" x14ac:dyDescent="0.25">
      <c r="A23" s="437"/>
      <c r="B23" s="437"/>
      <c r="C23" s="437"/>
      <c r="D23" s="12"/>
      <c r="E23" s="12"/>
      <c r="J23" s="44">
        <v>4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12"/>
      <c r="V23" s="10"/>
      <c r="W23" s="10"/>
      <c r="X23" s="10"/>
      <c r="Y23" s="10"/>
      <c r="Z23" s="10"/>
      <c r="AA23" s="10"/>
    </row>
    <row r="24" spans="1:27" x14ac:dyDescent="0.25">
      <c r="A24" s="437"/>
      <c r="B24" s="437"/>
      <c r="C24" s="437"/>
      <c r="D24" s="12"/>
      <c r="E24" s="13"/>
      <c r="J24" s="44">
        <v>4.2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12"/>
      <c r="V24" s="10"/>
      <c r="W24" s="10"/>
      <c r="X24" s="10"/>
      <c r="Y24" s="10"/>
      <c r="Z24" s="10"/>
      <c r="AA24" s="10"/>
    </row>
    <row r="25" spans="1:27" x14ac:dyDescent="0.25">
      <c r="A25" s="437"/>
      <c r="B25" s="437"/>
      <c r="C25" s="437"/>
      <c r="D25" s="12"/>
      <c r="E25" s="24" t="s">
        <v>90</v>
      </c>
      <c r="J25" s="44">
        <v>4.4000000000000004</v>
      </c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0"/>
      <c r="W25" s="10"/>
      <c r="X25" s="10"/>
      <c r="Y25" s="10"/>
      <c r="Z25" s="10"/>
      <c r="AA25" s="10"/>
    </row>
    <row r="26" spans="1:27" x14ac:dyDescent="0.25">
      <c r="A26" s="24">
        <v>1</v>
      </c>
      <c r="B26" s="24" t="s">
        <v>91</v>
      </c>
      <c r="C26" s="7">
        <v>0.49</v>
      </c>
      <c r="D26" s="24" t="s">
        <v>92</v>
      </c>
      <c r="E26" s="24">
        <v>4.12</v>
      </c>
      <c r="J26" s="44">
        <v>4.5</v>
      </c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0"/>
      <c r="W26" s="10"/>
      <c r="X26" s="10"/>
      <c r="Y26" s="10"/>
      <c r="Z26" s="10"/>
      <c r="AA26" s="10"/>
    </row>
    <row r="27" spans="1:27" ht="15" customHeight="1" x14ac:dyDescent="0.25">
      <c r="B27" s="548" t="s">
        <v>93</v>
      </c>
      <c r="C27" s="548"/>
      <c r="D27" s="548"/>
      <c r="E27" s="54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x14ac:dyDescent="0.25">
      <c r="B28" s="548"/>
      <c r="C28" s="548"/>
      <c r="D28" s="548"/>
      <c r="E28" s="548"/>
      <c r="J28" s="374" t="s">
        <v>17</v>
      </c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</row>
    <row r="29" spans="1:27" x14ac:dyDescent="0.25">
      <c r="B29" s="548"/>
      <c r="C29" s="548"/>
      <c r="D29" s="548"/>
      <c r="E29" s="548"/>
      <c r="J29" s="44"/>
      <c r="K29" s="44">
        <v>0.4</v>
      </c>
      <c r="L29" s="44">
        <v>0.5</v>
      </c>
      <c r="M29" s="44">
        <v>0.6</v>
      </c>
      <c r="N29" s="44">
        <v>0.7</v>
      </c>
      <c r="O29" s="44">
        <v>0.8</v>
      </c>
      <c r="P29" s="44">
        <v>0.9</v>
      </c>
      <c r="Q29" s="44">
        <v>1</v>
      </c>
      <c r="R29" s="44">
        <v>1.1000000000000001</v>
      </c>
      <c r="S29" s="44">
        <v>1.2</v>
      </c>
      <c r="T29" s="44">
        <v>1.3</v>
      </c>
      <c r="U29" s="44">
        <v>1.4</v>
      </c>
      <c r="V29" s="44">
        <v>1.5</v>
      </c>
      <c r="W29" s="44">
        <v>1.6</v>
      </c>
      <c r="X29" s="44">
        <v>1.7</v>
      </c>
      <c r="Y29" s="44">
        <v>1.8</v>
      </c>
      <c r="Z29" s="44">
        <v>1.9</v>
      </c>
      <c r="AA29" s="44">
        <v>2</v>
      </c>
    </row>
    <row r="30" spans="1:27" x14ac:dyDescent="0.25">
      <c r="A30" s="24">
        <v>2</v>
      </c>
      <c r="B30" s="24" t="s">
        <v>94</v>
      </c>
      <c r="C30" s="7">
        <v>0.34</v>
      </c>
      <c r="D30" s="24" t="s">
        <v>95</v>
      </c>
      <c r="E30" s="24">
        <v>4.13</v>
      </c>
      <c r="J30" s="44">
        <v>0.4</v>
      </c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" customHeight="1" x14ac:dyDescent="0.25">
      <c r="B31" s="548" t="s">
        <v>96</v>
      </c>
      <c r="C31" s="548"/>
      <c r="D31" s="548"/>
      <c r="E31" s="548"/>
      <c r="J31" s="44">
        <v>0.6</v>
      </c>
      <c r="K31" s="10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B32" s="21"/>
      <c r="C32" s="21"/>
      <c r="D32" s="21"/>
      <c r="E32" s="21"/>
      <c r="J32" s="44">
        <v>0.8</v>
      </c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x14ac:dyDescent="0.25">
      <c r="B33" s="21"/>
      <c r="C33" s="21"/>
      <c r="D33" s="21"/>
      <c r="E33" s="21"/>
      <c r="J33" s="44"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x14ac:dyDescent="0.25">
      <c r="J34" s="44">
        <v>1.2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2:27" x14ac:dyDescent="0.25">
      <c r="J35" s="44">
        <v>1.4</v>
      </c>
      <c r="K35" s="166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0"/>
      <c r="W35" s="10"/>
      <c r="X35" s="10"/>
      <c r="Y35" s="10"/>
      <c r="Z35" s="10"/>
      <c r="AA35" s="10"/>
    </row>
    <row r="36" spans="2:27" x14ac:dyDescent="0.25">
      <c r="J36" s="44">
        <v>1.6</v>
      </c>
      <c r="K36" s="166"/>
      <c r="L36" s="166"/>
      <c r="M36" s="112"/>
      <c r="N36" s="112"/>
      <c r="O36" s="112"/>
      <c r="P36" s="112"/>
      <c r="Q36" s="112"/>
      <c r="R36" s="112"/>
      <c r="S36" s="112"/>
      <c r="T36" s="112"/>
      <c r="U36" s="112"/>
      <c r="V36" s="10"/>
      <c r="W36" s="10"/>
      <c r="X36" s="10"/>
      <c r="Y36" s="10"/>
      <c r="Z36" s="10"/>
      <c r="AA36" s="10"/>
    </row>
    <row r="37" spans="2:27" x14ac:dyDescent="0.25">
      <c r="J37" s="44">
        <v>1.8</v>
      </c>
      <c r="K37" s="166"/>
      <c r="L37" s="166"/>
      <c r="M37" s="112"/>
      <c r="N37" s="112"/>
      <c r="O37" s="112"/>
      <c r="P37" s="112"/>
      <c r="Q37" s="112"/>
      <c r="R37" s="112"/>
      <c r="S37" s="112"/>
      <c r="T37" s="112"/>
      <c r="U37" s="112"/>
      <c r="V37" s="10"/>
      <c r="W37" s="10"/>
      <c r="X37" s="10"/>
      <c r="Y37" s="10"/>
      <c r="Z37" s="10"/>
      <c r="AA37" s="10"/>
    </row>
    <row r="38" spans="2:27" x14ac:dyDescent="0.25">
      <c r="J38" s="44">
        <v>2</v>
      </c>
      <c r="K38" s="166"/>
      <c r="L38" s="166"/>
      <c r="M38" s="166"/>
      <c r="N38" s="112"/>
      <c r="O38" s="112"/>
      <c r="P38" s="112"/>
      <c r="Q38" s="112"/>
      <c r="R38" s="112"/>
      <c r="S38" s="112"/>
      <c r="T38" s="112"/>
      <c r="U38" s="112"/>
      <c r="V38" s="10"/>
      <c r="W38" s="10"/>
      <c r="X38" s="10"/>
      <c r="Y38" s="10"/>
      <c r="Z38" s="10"/>
      <c r="AA38" s="10"/>
    </row>
    <row r="39" spans="2:27" x14ac:dyDescent="0.25">
      <c r="J39" s="44">
        <v>2.2000000000000002</v>
      </c>
      <c r="K39" s="166"/>
      <c r="L39" s="166"/>
      <c r="M39" s="166"/>
      <c r="N39" s="166"/>
      <c r="O39" s="112"/>
      <c r="P39" s="112"/>
      <c r="Q39" s="112"/>
      <c r="R39" s="112"/>
      <c r="S39" s="112"/>
      <c r="T39" s="112"/>
      <c r="U39" s="112"/>
      <c r="V39" s="10"/>
      <c r="W39" s="10"/>
      <c r="X39" s="10"/>
      <c r="Y39" s="10"/>
      <c r="Z39" s="10"/>
      <c r="AA39" s="10"/>
    </row>
    <row r="40" spans="2:27" x14ac:dyDescent="0.25">
      <c r="J40" s="44">
        <v>2.4</v>
      </c>
      <c r="K40" s="166"/>
      <c r="L40" s="166"/>
      <c r="M40" s="166"/>
      <c r="N40" s="166"/>
      <c r="O40" s="112"/>
      <c r="P40" s="112"/>
      <c r="Q40" s="112"/>
      <c r="R40" s="112"/>
      <c r="S40" s="112"/>
      <c r="T40" s="112"/>
      <c r="U40" s="112"/>
      <c r="V40" s="10"/>
      <c r="W40" s="10"/>
      <c r="X40" s="10"/>
      <c r="Y40" s="10"/>
      <c r="Z40" s="10"/>
      <c r="AA40" s="10"/>
    </row>
    <row r="41" spans="2:27" x14ac:dyDescent="0.25">
      <c r="J41" s="44">
        <v>2.6</v>
      </c>
      <c r="K41" s="166"/>
      <c r="L41" s="166"/>
      <c r="M41" s="166"/>
      <c r="N41" s="166"/>
      <c r="O41" s="166"/>
      <c r="P41" s="112"/>
      <c r="Q41" s="112"/>
      <c r="R41" s="112"/>
      <c r="S41" s="112"/>
      <c r="T41" s="112"/>
      <c r="U41" s="112"/>
      <c r="V41" s="10"/>
      <c r="W41" s="10"/>
      <c r="X41" s="10"/>
      <c r="Y41" s="10"/>
      <c r="Z41" s="10"/>
      <c r="AA41" s="10"/>
    </row>
    <row r="42" spans="2:27" x14ac:dyDescent="0.25">
      <c r="J42" s="44">
        <v>2.8</v>
      </c>
      <c r="K42" s="166"/>
      <c r="L42" s="166"/>
      <c r="M42" s="166"/>
      <c r="N42" s="166"/>
      <c r="O42" s="166"/>
      <c r="P42" s="166"/>
      <c r="Q42" s="112"/>
      <c r="R42" s="112"/>
      <c r="S42" s="112"/>
      <c r="T42" s="112"/>
      <c r="U42" s="112"/>
      <c r="V42" s="10"/>
      <c r="W42" s="10"/>
      <c r="X42" s="10"/>
      <c r="Y42" s="10"/>
      <c r="Z42" s="10"/>
      <c r="AA42" s="10"/>
    </row>
    <row r="43" spans="2:27" x14ac:dyDescent="0.25">
      <c r="J43" s="44">
        <v>3</v>
      </c>
      <c r="K43" s="166"/>
      <c r="L43" s="166"/>
      <c r="M43" s="166"/>
      <c r="N43" s="166"/>
      <c r="O43" s="166"/>
      <c r="P43" s="166"/>
      <c r="Q43" s="112"/>
      <c r="R43" s="112"/>
      <c r="S43" s="112"/>
      <c r="T43" s="112"/>
      <c r="U43" s="112"/>
      <c r="V43" s="10"/>
      <c r="W43" s="10"/>
      <c r="X43" s="10"/>
      <c r="Y43" s="10"/>
      <c r="Z43" s="10"/>
      <c r="AA43" s="10"/>
    </row>
    <row r="44" spans="2:27" x14ac:dyDescent="0.25">
      <c r="J44" s="44">
        <v>3.2</v>
      </c>
      <c r="K44" s="166"/>
      <c r="L44" s="166"/>
      <c r="M44" s="166"/>
      <c r="N44" s="166"/>
      <c r="O44" s="166"/>
      <c r="P44" s="166"/>
      <c r="Q44" s="166"/>
      <c r="R44" s="112"/>
      <c r="S44" s="112"/>
      <c r="T44" s="112"/>
      <c r="U44" s="112"/>
      <c r="V44" s="10"/>
      <c r="W44" s="10"/>
      <c r="X44" s="10"/>
      <c r="Y44" s="10"/>
      <c r="Z44" s="10"/>
      <c r="AA44" s="9"/>
    </row>
    <row r="45" spans="2:27" x14ac:dyDescent="0.25">
      <c r="J45" s="44">
        <v>3.4</v>
      </c>
      <c r="K45" s="166"/>
      <c r="L45" s="166"/>
      <c r="M45" s="166"/>
      <c r="N45" s="166"/>
      <c r="O45" s="166"/>
      <c r="P45" s="166"/>
      <c r="Q45" s="166"/>
      <c r="R45" s="166"/>
      <c r="S45" s="112"/>
      <c r="T45" s="112"/>
      <c r="U45" s="112"/>
      <c r="V45" s="10"/>
      <c r="W45" s="10"/>
      <c r="X45" s="10"/>
      <c r="Y45" s="10"/>
      <c r="Z45" s="10"/>
      <c r="AA45" s="9"/>
    </row>
    <row r="46" spans="2:27" x14ac:dyDescent="0.25">
      <c r="J46" s="44">
        <v>3.6</v>
      </c>
      <c r="K46" s="166"/>
      <c r="L46" s="166"/>
      <c r="M46" s="166"/>
      <c r="N46" s="166"/>
      <c r="O46" s="166"/>
      <c r="P46" s="166"/>
      <c r="Q46" s="166"/>
      <c r="R46" s="166"/>
      <c r="S46" s="112"/>
      <c r="T46" s="112"/>
      <c r="U46" s="112"/>
      <c r="V46" s="10"/>
      <c r="W46" s="10"/>
      <c r="X46" s="10"/>
      <c r="Y46" s="10"/>
      <c r="Z46" s="10"/>
      <c r="AA46" s="9"/>
    </row>
    <row r="47" spans="2:27" x14ac:dyDescent="0.25">
      <c r="J47" s="44">
        <v>3.8</v>
      </c>
      <c r="K47" s="166"/>
      <c r="L47" s="166"/>
      <c r="M47" s="166"/>
      <c r="N47" s="166"/>
      <c r="O47" s="166"/>
      <c r="P47" s="166"/>
      <c r="Q47" s="166"/>
      <c r="R47" s="166"/>
      <c r="S47" s="166"/>
      <c r="T47" s="112"/>
      <c r="U47" s="112"/>
      <c r="V47" s="10"/>
      <c r="W47" s="10"/>
      <c r="X47" s="10"/>
      <c r="Y47" s="10"/>
      <c r="Z47" s="10"/>
      <c r="AA47" s="9"/>
    </row>
    <row r="48" spans="2:27" x14ac:dyDescent="0.25">
      <c r="J48" s="44">
        <v>4</v>
      </c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12"/>
      <c r="V48" s="10"/>
      <c r="W48" s="10"/>
      <c r="X48" s="10"/>
      <c r="Y48" s="10"/>
      <c r="Z48" s="10"/>
      <c r="AA48" s="9"/>
    </row>
    <row r="49" spans="10:27" x14ac:dyDescent="0.25">
      <c r="J49" s="44">
        <v>4.2</v>
      </c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12"/>
      <c r="V49" s="10"/>
      <c r="W49" s="10"/>
      <c r="X49" s="10"/>
      <c r="Y49" s="10"/>
      <c r="Z49" s="9"/>
      <c r="AA49" s="9"/>
    </row>
    <row r="50" spans="10:27" x14ac:dyDescent="0.25">
      <c r="J50" s="44">
        <v>4.4000000000000004</v>
      </c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0"/>
      <c r="W50" s="10"/>
      <c r="X50" s="10"/>
      <c r="Y50" s="10"/>
      <c r="Z50" s="9"/>
      <c r="AA50" s="9"/>
    </row>
    <row r="51" spans="10:27" x14ac:dyDescent="0.25">
      <c r="J51" s="44">
        <v>4.5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0"/>
      <c r="W51" s="10"/>
      <c r="X51" s="10"/>
      <c r="Y51" s="10"/>
      <c r="Z51" s="9"/>
      <c r="AA51" s="9"/>
    </row>
    <row r="53" spans="10:27" x14ac:dyDescent="0.25">
      <c r="J53" s="374" t="s">
        <v>18</v>
      </c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</row>
    <row r="54" spans="10:27" x14ac:dyDescent="0.25">
      <c r="J54" s="44"/>
      <c r="K54" s="44">
        <v>0.4</v>
      </c>
      <c r="L54" s="44">
        <v>0.5</v>
      </c>
      <c r="M54" s="44">
        <v>0.6</v>
      </c>
      <c r="N54" s="44">
        <v>0.7</v>
      </c>
      <c r="O54" s="44">
        <v>0.8</v>
      </c>
      <c r="P54" s="44">
        <v>0.9</v>
      </c>
      <c r="Q54" s="44">
        <v>1</v>
      </c>
      <c r="R54" s="44">
        <v>1.1000000000000001</v>
      </c>
      <c r="S54" s="44">
        <v>1.2</v>
      </c>
      <c r="T54" s="44">
        <v>1.3</v>
      </c>
      <c r="U54" s="44">
        <v>1.4</v>
      </c>
      <c r="V54" s="44">
        <v>1.5</v>
      </c>
      <c r="W54" s="44">
        <v>1.6</v>
      </c>
      <c r="X54" s="44">
        <v>1.7</v>
      </c>
      <c r="Y54" s="44">
        <v>1.8</v>
      </c>
      <c r="Z54" s="44">
        <v>1.9</v>
      </c>
      <c r="AA54" s="44">
        <v>2</v>
      </c>
    </row>
    <row r="55" spans="10:27" x14ac:dyDescent="0.25">
      <c r="J55" s="44">
        <v>0.4</v>
      </c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0:27" x14ac:dyDescent="0.25">
      <c r="J56" s="44">
        <v>0.6</v>
      </c>
      <c r="K56" s="10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0:27" x14ac:dyDescent="0.25">
      <c r="J57" s="44">
        <v>0.8</v>
      </c>
      <c r="K57" s="10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0:27" x14ac:dyDescent="0.25">
      <c r="J58" s="44">
        <v>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0:27" x14ac:dyDescent="0.25">
      <c r="J59" s="44">
        <v>1.2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0:27" x14ac:dyDescent="0.25">
      <c r="J60" s="44">
        <v>1.4</v>
      </c>
      <c r="K60" s="166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0"/>
      <c r="W60" s="10"/>
      <c r="X60" s="10"/>
      <c r="Y60" s="10"/>
      <c r="Z60" s="10"/>
      <c r="AA60" s="10"/>
    </row>
    <row r="61" spans="10:27" x14ac:dyDescent="0.25">
      <c r="J61" s="44">
        <v>1.6</v>
      </c>
      <c r="K61" s="166"/>
      <c r="L61" s="166"/>
      <c r="M61" s="112"/>
      <c r="N61" s="112"/>
      <c r="O61" s="112"/>
      <c r="P61" s="112"/>
      <c r="Q61" s="112"/>
      <c r="R61" s="112"/>
      <c r="S61" s="112"/>
      <c r="T61" s="112"/>
      <c r="U61" s="112"/>
      <c r="V61" s="10"/>
      <c r="W61" s="10"/>
      <c r="X61" s="10"/>
      <c r="Y61" s="10"/>
      <c r="Z61" s="10"/>
      <c r="AA61" s="10"/>
    </row>
    <row r="62" spans="10:27" x14ac:dyDescent="0.25">
      <c r="J62" s="44">
        <v>1.8</v>
      </c>
      <c r="K62" s="166"/>
      <c r="L62" s="166"/>
      <c r="M62" s="112"/>
      <c r="N62" s="112"/>
      <c r="O62" s="112"/>
      <c r="P62" s="112"/>
      <c r="Q62" s="112"/>
      <c r="R62" s="112"/>
      <c r="S62" s="112"/>
      <c r="T62" s="112"/>
      <c r="U62" s="112"/>
      <c r="V62" s="10"/>
      <c r="W62" s="10"/>
      <c r="X62" s="10"/>
      <c r="Y62" s="10"/>
      <c r="Z62" s="10"/>
      <c r="AA62" s="15"/>
    </row>
    <row r="63" spans="10:27" x14ac:dyDescent="0.25">
      <c r="J63" s="44">
        <v>2</v>
      </c>
      <c r="K63" s="166"/>
      <c r="L63" s="166"/>
      <c r="M63" s="166"/>
      <c r="N63" s="112"/>
      <c r="O63" s="112"/>
      <c r="P63" s="112"/>
      <c r="Q63" s="112"/>
      <c r="R63" s="112"/>
      <c r="S63" s="112"/>
      <c r="T63" s="112"/>
      <c r="U63" s="112"/>
      <c r="V63" s="10"/>
      <c r="W63" s="10"/>
      <c r="X63" s="10"/>
      <c r="Y63" s="10"/>
      <c r="Z63" s="10"/>
      <c r="AA63" s="9"/>
    </row>
    <row r="64" spans="10:27" x14ac:dyDescent="0.25">
      <c r="J64" s="44">
        <v>2.2000000000000002</v>
      </c>
      <c r="K64" s="166"/>
      <c r="L64" s="166"/>
      <c r="M64" s="166"/>
      <c r="N64" s="166"/>
      <c r="O64" s="112"/>
      <c r="P64" s="112"/>
      <c r="Q64" s="112"/>
      <c r="R64" s="112"/>
      <c r="S64" s="112"/>
      <c r="T64" s="112"/>
      <c r="U64" s="112"/>
      <c r="V64" s="10"/>
      <c r="W64" s="10"/>
      <c r="X64" s="10"/>
      <c r="Y64" s="10"/>
      <c r="Z64" s="10"/>
      <c r="AA64" s="9"/>
    </row>
    <row r="65" spans="10:27" x14ac:dyDescent="0.25">
      <c r="J65" s="44">
        <v>2.4</v>
      </c>
      <c r="K65" s="166"/>
      <c r="L65" s="166"/>
      <c r="M65" s="166"/>
      <c r="N65" s="166"/>
      <c r="O65" s="112"/>
      <c r="P65" s="112"/>
      <c r="Q65" s="112"/>
      <c r="R65" s="112"/>
      <c r="S65" s="112"/>
      <c r="T65" s="112"/>
      <c r="U65" s="112"/>
      <c r="V65" s="10"/>
      <c r="W65" s="10"/>
      <c r="X65" s="10"/>
      <c r="Y65" s="10"/>
      <c r="Z65" s="15"/>
      <c r="AA65" s="9"/>
    </row>
    <row r="66" spans="10:27" x14ac:dyDescent="0.25">
      <c r="J66" s="44">
        <v>2.6</v>
      </c>
      <c r="K66" s="166"/>
      <c r="L66" s="166"/>
      <c r="M66" s="166"/>
      <c r="N66" s="166"/>
      <c r="O66" s="166"/>
      <c r="P66" s="112"/>
      <c r="Q66" s="112"/>
      <c r="R66" s="112"/>
      <c r="S66" s="112"/>
      <c r="T66" s="112"/>
      <c r="U66" s="112"/>
      <c r="V66" s="10"/>
      <c r="W66" s="10"/>
      <c r="X66" s="10"/>
      <c r="Y66" s="10"/>
      <c r="Z66" s="9"/>
      <c r="AA66" s="9"/>
    </row>
    <row r="67" spans="10:27" x14ac:dyDescent="0.25">
      <c r="J67" s="44">
        <v>2.8</v>
      </c>
      <c r="K67" s="166"/>
      <c r="L67" s="166"/>
      <c r="M67" s="166"/>
      <c r="N67" s="166"/>
      <c r="O67" s="166"/>
      <c r="P67" s="166"/>
      <c r="Q67" s="112"/>
      <c r="R67" s="112"/>
      <c r="S67" s="112"/>
      <c r="T67" s="112"/>
      <c r="U67" s="112"/>
      <c r="V67" s="10"/>
      <c r="W67" s="10"/>
      <c r="X67" s="10"/>
      <c r="Y67" s="10"/>
      <c r="Z67" s="9"/>
      <c r="AA67" s="9"/>
    </row>
    <row r="68" spans="10:27" x14ac:dyDescent="0.25">
      <c r="J68" s="44">
        <v>3</v>
      </c>
      <c r="K68" s="166"/>
      <c r="L68" s="166"/>
      <c r="M68" s="166"/>
      <c r="N68" s="166"/>
      <c r="O68" s="166"/>
      <c r="P68" s="166"/>
      <c r="Q68" s="112"/>
      <c r="R68" s="112"/>
      <c r="S68" s="112"/>
      <c r="T68" s="112"/>
      <c r="U68" s="112"/>
      <c r="V68" s="10"/>
      <c r="W68" s="10"/>
      <c r="X68" s="10"/>
      <c r="Y68" s="15"/>
      <c r="Z68" s="9"/>
      <c r="AA68" s="9"/>
    </row>
    <row r="69" spans="10:27" x14ac:dyDescent="0.25">
      <c r="J69" s="44">
        <v>3.2</v>
      </c>
      <c r="K69" s="166"/>
      <c r="L69" s="166"/>
      <c r="M69" s="166"/>
      <c r="N69" s="166"/>
      <c r="O69" s="166"/>
      <c r="P69" s="166"/>
      <c r="Q69" s="166"/>
      <c r="R69" s="112"/>
      <c r="S69" s="112"/>
      <c r="T69" s="112"/>
      <c r="U69" s="112"/>
      <c r="V69" s="10"/>
      <c r="W69" s="10"/>
      <c r="X69" s="10"/>
      <c r="Y69" s="15"/>
      <c r="Z69" s="9"/>
      <c r="AA69" s="9"/>
    </row>
    <row r="70" spans="10:27" x14ac:dyDescent="0.25">
      <c r="J70" s="44">
        <v>3.4</v>
      </c>
      <c r="K70" s="166"/>
      <c r="L70" s="166"/>
      <c r="M70" s="166"/>
      <c r="N70" s="166"/>
      <c r="O70" s="166"/>
      <c r="P70" s="166"/>
      <c r="Q70" s="166"/>
      <c r="R70" s="166"/>
      <c r="S70" s="112"/>
      <c r="T70" s="112"/>
      <c r="U70" s="112"/>
      <c r="V70" s="10"/>
      <c r="W70" s="10"/>
      <c r="X70" s="10"/>
      <c r="Y70" s="9"/>
      <c r="Z70" s="9"/>
      <c r="AA70" s="9"/>
    </row>
    <row r="71" spans="10:27" x14ac:dyDescent="0.25">
      <c r="J71" s="44">
        <v>3.6</v>
      </c>
      <c r="K71" s="166"/>
      <c r="L71" s="166"/>
      <c r="M71" s="166"/>
      <c r="N71" s="166"/>
      <c r="O71" s="166"/>
      <c r="P71" s="166"/>
      <c r="Q71" s="166"/>
      <c r="R71" s="166"/>
      <c r="S71" s="112"/>
      <c r="T71" s="112"/>
      <c r="U71" s="112"/>
      <c r="V71" s="10"/>
      <c r="W71" s="10"/>
      <c r="X71" s="15"/>
      <c r="Y71" s="9"/>
      <c r="Z71" s="9"/>
      <c r="AA71" s="9"/>
    </row>
    <row r="72" spans="10:27" x14ac:dyDescent="0.25">
      <c r="J72" s="44">
        <v>3.8</v>
      </c>
      <c r="K72" s="166"/>
      <c r="L72" s="166"/>
      <c r="M72" s="166"/>
      <c r="N72" s="166"/>
      <c r="O72" s="166"/>
      <c r="P72" s="166"/>
      <c r="Q72" s="166"/>
      <c r="R72" s="166"/>
      <c r="S72" s="166"/>
      <c r="T72" s="112"/>
      <c r="U72" s="112"/>
      <c r="V72" s="10"/>
      <c r="W72" s="10"/>
      <c r="X72" s="15"/>
      <c r="Y72" s="9"/>
      <c r="Z72" s="9"/>
      <c r="AA72" s="9"/>
    </row>
    <row r="73" spans="10:27" x14ac:dyDescent="0.25">
      <c r="J73" s="44">
        <v>4</v>
      </c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2"/>
      <c r="V73" s="10"/>
      <c r="W73" s="15"/>
      <c r="X73" s="15"/>
      <c r="Y73" s="9"/>
      <c r="Z73" s="9"/>
      <c r="AA73" s="9"/>
    </row>
    <row r="74" spans="10:27" x14ac:dyDescent="0.25">
      <c r="J74" s="44">
        <v>4.2</v>
      </c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12"/>
      <c r="V74" s="10"/>
      <c r="W74" s="15"/>
      <c r="X74" s="9"/>
      <c r="Y74" s="9"/>
      <c r="Z74" s="9"/>
      <c r="AA74" s="9"/>
    </row>
    <row r="75" spans="10:27" x14ac:dyDescent="0.25">
      <c r="J75" s="44">
        <v>4.4000000000000004</v>
      </c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5"/>
      <c r="W75" s="15"/>
      <c r="X75" s="9"/>
      <c r="Y75" s="9"/>
      <c r="Z75" s="9"/>
      <c r="AA75" s="9"/>
    </row>
    <row r="76" spans="10:27" x14ac:dyDescent="0.25">
      <c r="J76" s="44">
        <v>4.5</v>
      </c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5"/>
      <c r="W76" s="15"/>
      <c r="X76" s="9"/>
      <c r="Y76" s="9"/>
      <c r="Z76" s="9"/>
      <c r="AA76" s="9"/>
    </row>
  </sheetData>
  <mergeCells count="50">
    <mergeCell ref="J53:AA53"/>
    <mergeCell ref="A22:C22"/>
    <mergeCell ref="D22:E22"/>
    <mergeCell ref="A23:C25"/>
    <mergeCell ref="B27:E29"/>
    <mergeCell ref="J28:AA28"/>
    <mergeCell ref="B31:E31"/>
    <mergeCell ref="A19:C19"/>
    <mergeCell ref="D19:E19"/>
    <mergeCell ref="A20:C20"/>
    <mergeCell ref="D20:E20"/>
    <mergeCell ref="A21:C21"/>
    <mergeCell ref="D21:E21"/>
    <mergeCell ref="A14:C14"/>
    <mergeCell ref="D14:E14"/>
    <mergeCell ref="A15:C15"/>
    <mergeCell ref="D15:E15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A2"/>
    <mergeCell ref="A3:C3"/>
    <mergeCell ref="J3:AA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6"/>
  <sheetViews>
    <sheetView zoomScale="85" zoomScaleNormal="85" workbookViewId="0">
      <selection activeCell="D10" sqref="D10:E10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5.28515625" style="17" bestFit="1" customWidth="1"/>
    <col min="7" max="7" width="7.28515625" style="24" bestFit="1" customWidth="1"/>
    <col min="8" max="8" width="20" style="24" bestFit="1" customWidth="1"/>
    <col min="9" max="9" width="5.42578125" style="24" bestFit="1" customWidth="1"/>
    <col min="10" max="37" width="4.42578125" style="24" customWidth="1"/>
    <col min="38" max="16384" width="9.140625" style="24"/>
  </cols>
  <sheetData>
    <row r="1" spans="1:37" ht="15.75" thickBot="1" x14ac:dyDescent="0.3">
      <c r="A1" s="438" t="s">
        <v>97</v>
      </c>
      <c r="B1" s="439"/>
      <c r="C1" s="439"/>
      <c r="D1" s="439"/>
      <c r="E1" s="18" t="s">
        <v>23</v>
      </c>
      <c r="F1" s="19" t="s">
        <v>42</v>
      </c>
      <c r="G1" s="500" t="s">
        <v>0</v>
      </c>
      <c r="H1" s="501"/>
      <c r="I1" s="40" t="s">
        <v>40</v>
      </c>
    </row>
    <row r="2" spans="1:37" ht="30" customHeight="1" x14ac:dyDescent="0.25">
      <c r="A2" s="379" t="s">
        <v>1</v>
      </c>
      <c r="B2" s="380"/>
      <c r="C2" s="380"/>
      <c r="D2" s="2">
        <v>2</v>
      </c>
      <c r="E2" s="381">
        <f>D2*D3</f>
        <v>4</v>
      </c>
      <c r="F2" s="16"/>
      <c r="G2" s="69" t="s">
        <v>2</v>
      </c>
      <c r="H2" s="70" t="s">
        <v>3</v>
      </c>
      <c r="I2" s="85" t="s">
        <v>87</v>
      </c>
      <c r="J2" s="371" t="s">
        <v>98</v>
      </c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</row>
    <row r="3" spans="1:37" ht="15.75" thickBot="1" x14ac:dyDescent="0.3">
      <c r="A3" s="383" t="s">
        <v>4</v>
      </c>
      <c r="B3" s="384"/>
      <c r="C3" s="384"/>
      <c r="D3" s="4">
        <v>2</v>
      </c>
      <c r="E3" s="382"/>
      <c r="F3" s="16"/>
      <c r="G3" s="71" t="s">
        <v>5</v>
      </c>
      <c r="H3" s="35">
        <v>0.2</v>
      </c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</row>
    <row r="4" spans="1:37" x14ac:dyDescent="0.25">
      <c r="A4" s="446" t="s">
        <v>6</v>
      </c>
      <c r="B4" s="447"/>
      <c r="C4" s="447"/>
      <c r="D4" s="447" t="s">
        <v>24</v>
      </c>
      <c r="E4" s="532"/>
      <c r="F4" s="1"/>
      <c r="G4" s="32" t="s">
        <v>7</v>
      </c>
      <c r="H4" s="35">
        <v>0.32</v>
      </c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  <c r="AB4" s="44">
        <v>2.1</v>
      </c>
      <c r="AC4" s="44">
        <v>2.2000000000000002</v>
      </c>
      <c r="AD4" s="44">
        <v>2.2999999999999998</v>
      </c>
      <c r="AE4" s="44">
        <v>2.4</v>
      </c>
      <c r="AF4" s="44">
        <v>2.5</v>
      </c>
      <c r="AG4" s="44">
        <v>2.6</v>
      </c>
      <c r="AH4" s="44">
        <v>2.7</v>
      </c>
      <c r="AI4" s="44">
        <v>2.8</v>
      </c>
      <c r="AJ4" s="44">
        <v>2.9</v>
      </c>
      <c r="AK4" s="44">
        <v>3</v>
      </c>
    </row>
    <row r="5" spans="1:37" x14ac:dyDescent="0.25">
      <c r="A5" s="393" t="s">
        <v>13</v>
      </c>
      <c r="B5" s="394"/>
      <c r="C5" s="394"/>
      <c r="D5" s="533">
        <f>(5*(D15+$D$22)*((($D$2-0.035)*100)^3)/(384*$D$8*$D$10)*10)</f>
        <v>0.87042639828687707</v>
      </c>
      <c r="E5" s="534"/>
      <c r="F5" s="535">
        <f>D2/0.5</f>
        <v>4</v>
      </c>
      <c r="G5" s="72" t="s">
        <v>8</v>
      </c>
      <c r="H5" s="52">
        <v>0.55000000000000004</v>
      </c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5">
      <c r="A6" s="393" t="s">
        <v>14</v>
      </c>
      <c r="B6" s="394"/>
      <c r="C6" s="394"/>
      <c r="D6" s="533">
        <f>(5*(D16+$D$22)*((($D$2-0.035)*100)^3)/(384*$D$8*$D$10)*10)</f>
        <v>1.0656936583313836</v>
      </c>
      <c r="E6" s="534"/>
      <c r="F6" s="535"/>
      <c r="G6" s="88"/>
      <c r="H6" s="89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5.75" thickBot="1" x14ac:dyDescent="0.3">
      <c r="A7" s="397" t="s">
        <v>15</v>
      </c>
      <c r="B7" s="398"/>
      <c r="C7" s="398"/>
      <c r="D7" s="536">
        <f>(5*(D17+$D$22)*((($D$2-0.035)*100)^3)/(384*$D$8*$D$10)*10)</f>
        <v>1.4399559067500216</v>
      </c>
      <c r="E7" s="537"/>
      <c r="F7" s="535"/>
      <c r="G7" s="51" t="s">
        <v>54</v>
      </c>
      <c r="H7" s="51">
        <v>0.17299999999999999</v>
      </c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25">
      <c r="A8" s="375" t="s">
        <v>55</v>
      </c>
      <c r="B8" s="376"/>
      <c r="C8" s="376"/>
      <c r="D8" s="377">
        <f>6.83*10^5</f>
        <v>683000</v>
      </c>
      <c r="E8" s="378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ht="15" customHeight="1" x14ac:dyDescent="0.25">
      <c r="A9" s="401" t="s">
        <v>25</v>
      </c>
      <c r="B9" s="402"/>
      <c r="C9" s="402"/>
      <c r="D9" s="538">
        <f>0.28*1.03</f>
        <v>0.28840000000000005</v>
      </c>
      <c r="E9" s="539"/>
      <c r="G9" s="7"/>
      <c r="H9" s="48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x14ac:dyDescent="0.25">
      <c r="A10" s="405" t="s">
        <v>9</v>
      </c>
      <c r="B10" s="406"/>
      <c r="C10" s="406"/>
      <c r="D10" s="549">
        <v>4.3099999999999996</v>
      </c>
      <c r="E10" s="550"/>
      <c r="J10" s="44">
        <v>1.4</v>
      </c>
      <c r="K10" s="166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x14ac:dyDescent="0.25">
      <c r="A11" s="409" t="s">
        <v>10</v>
      </c>
      <c r="B11" s="410"/>
      <c r="C11" s="410"/>
      <c r="D11" s="411">
        <f>($D$3+0.35)*($D$2-0.035)*H3*D23</f>
        <v>0.96972750000000019</v>
      </c>
      <c r="E11" s="412"/>
      <c r="J11" s="44">
        <v>1.6</v>
      </c>
      <c r="K11" s="166"/>
      <c r="L11" s="166"/>
      <c r="M11" s="112"/>
      <c r="N11" s="112"/>
      <c r="O11" s="112"/>
      <c r="P11" s="112"/>
      <c r="Q11" s="112"/>
      <c r="R11" s="112"/>
      <c r="S11" s="112"/>
      <c r="T11" s="112"/>
      <c r="U11" s="112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x14ac:dyDescent="0.25">
      <c r="A12" s="409" t="s">
        <v>11</v>
      </c>
      <c r="B12" s="410"/>
      <c r="C12" s="410"/>
      <c r="D12" s="411">
        <f>($D$3+0.35)*($D$2-0.035)*H4*D23</f>
        <v>1.5515640000000002</v>
      </c>
      <c r="E12" s="412"/>
      <c r="J12" s="44">
        <v>1.8</v>
      </c>
      <c r="K12" s="166"/>
      <c r="L12" s="166"/>
      <c r="M12" s="112"/>
      <c r="N12" s="112"/>
      <c r="O12" s="112"/>
      <c r="P12" s="112"/>
      <c r="Q12" s="112"/>
      <c r="R12" s="112"/>
      <c r="S12" s="112"/>
      <c r="T12" s="112"/>
      <c r="U12" s="1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x14ac:dyDescent="0.25">
      <c r="A13" s="409" t="s">
        <v>12</v>
      </c>
      <c r="B13" s="410"/>
      <c r="C13" s="410"/>
      <c r="D13" s="411">
        <f>($D$3+0.35)*($D$2-0.035)*H5*D23</f>
        <v>2.6667506250000002</v>
      </c>
      <c r="E13" s="412"/>
      <c r="J13" s="44">
        <v>2</v>
      </c>
      <c r="K13" s="166"/>
      <c r="L13" s="166"/>
      <c r="M13" s="166"/>
      <c r="N13" s="112"/>
      <c r="O13" s="112"/>
      <c r="P13" s="112"/>
      <c r="Q13" s="112"/>
      <c r="R13" s="112"/>
      <c r="S13" s="112"/>
      <c r="T13" s="112"/>
      <c r="U13" s="112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thickBot="1" x14ac:dyDescent="0.3">
      <c r="A14" s="409" t="s">
        <v>19</v>
      </c>
      <c r="B14" s="410"/>
      <c r="C14" s="410"/>
      <c r="D14" s="411">
        <f>(D2-0.035)*D9</f>
        <v>0.56670600000000015</v>
      </c>
      <c r="E14" s="412"/>
      <c r="J14" s="44">
        <v>2.2000000000000002</v>
      </c>
      <c r="K14" s="166"/>
      <c r="L14" s="166"/>
      <c r="M14" s="166"/>
      <c r="N14" s="166"/>
      <c r="O14" s="112"/>
      <c r="P14" s="112"/>
      <c r="Q14" s="112"/>
      <c r="R14" s="112"/>
      <c r="S14" s="112"/>
      <c r="T14" s="112"/>
      <c r="U14" s="11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5">
      <c r="A15" s="409" t="s">
        <v>26</v>
      </c>
      <c r="B15" s="410"/>
      <c r="C15" s="410"/>
      <c r="D15" s="411">
        <f>(D11+$D$14)</f>
        <v>1.5364335000000002</v>
      </c>
      <c r="E15" s="412"/>
      <c r="F15" s="551" t="s">
        <v>99</v>
      </c>
      <c r="G15" s="541"/>
      <c r="H15" s="90"/>
      <c r="J15" s="44">
        <v>2.4</v>
      </c>
      <c r="K15" s="166"/>
      <c r="L15" s="166"/>
      <c r="M15" s="166"/>
      <c r="N15" s="166"/>
      <c r="O15" s="112"/>
      <c r="P15" s="112"/>
      <c r="Q15" s="112"/>
      <c r="R15" s="112"/>
      <c r="S15" s="112"/>
      <c r="T15" s="112"/>
      <c r="U15" s="112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x14ac:dyDescent="0.25">
      <c r="A16" s="409" t="s">
        <v>27</v>
      </c>
      <c r="B16" s="410"/>
      <c r="C16" s="410"/>
      <c r="D16" s="411">
        <f>(D12+$D$14)</f>
        <v>2.1182700000000003</v>
      </c>
      <c r="E16" s="412"/>
      <c r="F16" s="542"/>
      <c r="G16" s="543"/>
      <c r="H16" s="90"/>
      <c r="J16" s="44">
        <v>2.6</v>
      </c>
      <c r="K16" s="166"/>
      <c r="L16" s="166"/>
      <c r="M16" s="166"/>
      <c r="N16" s="166"/>
      <c r="O16" s="166"/>
      <c r="P16" s="112"/>
      <c r="Q16" s="112"/>
      <c r="R16" s="112"/>
      <c r="S16" s="112"/>
      <c r="T16" s="112"/>
      <c r="U16" s="112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thickBot="1" x14ac:dyDescent="0.3">
      <c r="A17" s="419" t="s">
        <v>28</v>
      </c>
      <c r="B17" s="420"/>
      <c r="C17" s="420"/>
      <c r="D17" s="421">
        <f>(D13+$D$14)</f>
        <v>3.2334566250000005</v>
      </c>
      <c r="E17" s="422"/>
      <c r="F17" s="544"/>
      <c r="G17" s="545"/>
      <c r="H17" s="90"/>
      <c r="J17" s="44">
        <v>2.8</v>
      </c>
      <c r="K17" s="166"/>
      <c r="L17" s="166"/>
      <c r="M17" s="166"/>
      <c r="N17" s="166"/>
      <c r="O17" s="166"/>
      <c r="P17" s="166"/>
      <c r="Q17" s="112"/>
      <c r="R17" s="112"/>
      <c r="S17" s="112"/>
      <c r="T17" s="112"/>
      <c r="U17" s="112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5.75" thickBot="1" x14ac:dyDescent="0.3">
      <c r="A18" s="554"/>
      <c r="B18" s="555"/>
      <c r="C18" s="555"/>
      <c r="D18" s="555"/>
      <c r="E18" s="556"/>
      <c r="F18" s="91"/>
      <c r="G18" s="90"/>
      <c r="H18" s="90"/>
      <c r="J18" s="44">
        <v>3</v>
      </c>
      <c r="K18" s="166"/>
      <c r="L18" s="166"/>
      <c r="M18" s="166"/>
      <c r="N18" s="166"/>
      <c r="O18" s="166"/>
      <c r="P18" s="166"/>
      <c r="Q18" s="112"/>
      <c r="R18" s="112"/>
      <c r="S18" s="112"/>
      <c r="T18" s="112"/>
      <c r="U18" s="112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25">
      <c r="A19" s="423" t="s">
        <v>20</v>
      </c>
      <c r="B19" s="424"/>
      <c r="C19" s="424"/>
      <c r="D19" s="546">
        <f>(2*100)/(1000^2)</f>
        <v>2.0000000000000001E-4</v>
      </c>
      <c r="E19" s="547"/>
      <c r="J19" s="44">
        <v>3.2</v>
      </c>
      <c r="K19" s="166"/>
      <c r="L19" s="166"/>
      <c r="M19" s="166"/>
      <c r="N19" s="166"/>
      <c r="O19" s="166"/>
      <c r="P19" s="166"/>
      <c r="Q19" s="166"/>
      <c r="R19" s="112"/>
      <c r="S19" s="112"/>
      <c r="T19" s="112"/>
      <c r="U19" s="112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25">
      <c r="A20" s="427" t="s">
        <v>49</v>
      </c>
      <c r="B20" s="428"/>
      <c r="C20" s="428"/>
      <c r="D20" s="429">
        <v>2690</v>
      </c>
      <c r="E20" s="430"/>
      <c r="H20" s="24">
        <f>(654-519)/519</f>
        <v>0.26011560693641617</v>
      </c>
      <c r="J20" s="44">
        <v>3.4</v>
      </c>
      <c r="K20" s="166"/>
      <c r="L20" s="166"/>
      <c r="M20" s="166"/>
      <c r="N20" s="166"/>
      <c r="O20" s="166"/>
      <c r="P20" s="166"/>
      <c r="Q20" s="166"/>
      <c r="R20" s="166"/>
      <c r="S20" s="112"/>
      <c r="T20" s="112"/>
      <c r="U20" s="112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25">
      <c r="A21" s="427" t="s">
        <v>21</v>
      </c>
      <c r="B21" s="428"/>
      <c r="C21" s="428"/>
      <c r="D21" s="552">
        <f>D20*D19</f>
        <v>0.53800000000000003</v>
      </c>
      <c r="E21" s="553"/>
      <c r="J21" s="44">
        <v>3.6</v>
      </c>
      <c r="K21" s="166"/>
      <c r="L21" s="166"/>
      <c r="M21" s="166"/>
      <c r="N21" s="166"/>
      <c r="O21" s="166"/>
      <c r="P21" s="166"/>
      <c r="Q21" s="166"/>
      <c r="R21" s="166"/>
      <c r="S21" s="112"/>
      <c r="T21" s="112"/>
      <c r="U21" s="112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ht="15.75" thickBot="1" x14ac:dyDescent="0.3">
      <c r="A22" s="433" t="s">
        <v>22</v>
      </c>
      <c r="B22" s="434"/>
      <c r="C22" s="434"/>
      <c r="D22" s="557">
        <f>(D2-0.035)*(D21)</f>
        <v>1.0571700000000002</v>
      </c>
      <c r="E22" s="558"/>
      <c r="J22" s="44">
        <v>3.8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12"/>
      <c r="U22" s="11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.75" thickBot="1" x14ac:dyDescent="0.3">
      <c r="A23" s="433" t="s">
        <v>121</v>
      </c>
      <c r="B23" s="434"/>
      <c r="C23" s="434"/>
      <c r="D23" s="560">
        <v>1.05</v>
      </c>
      <c r="E23" s="561"/>
      <c r="J23" s="44">
        <v>4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12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5">
      <c r="A24" s="151"/>
      <c r="B24" s="151"/>
      <c r="C24" s="151"/>
      <c r="D24" s="12"/>
      <c r="E24" s="13"/>
      <c r="J24" s="44">
        <v>4.2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12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25">
      <c r="A25" s="151"/>
      <c r="B25" s="151"/>
      <c r="C25" s="151"/>
      <c r="D25" s="12"/>
      <c r="E25" s="370"/>
      <c r="J25" s="44">
        <v>4.4000000000000004</v>
      </c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9"/>
    </row>
    <row r="26" spans="1:37" x14ac:dyDescent="0.25">
      <c r="A26" s="530">
        <v>1</v>
      </c>
      <c r="B26" s="59" t="s">
        <v>79</v>
      </c>
      <c r="C26" s="59"/>
      <c r="D26" s="33" t="s">
        <v>100</v>
      </c>
      <c r="E26" s="33">
        <v>0.34499999999999997</v>
      </c>
      <c r="F26" s="59" t="s">
        <v>81</v>
      </c>
      <c r="J26" s="44">
        <v>4.5</v>
      </c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9"/>
    </row>
    <row r="27" spans="1:37" ht="15" customHeight="1" x14ac:dyDescent="0.25">
      <c r="A27" s="530"/>
      <c r="B27" s="531" t="s">
        <v>101</v>
      </c>
      <c r="C27" s="531"/>
      <c r="D27" s="531"/>
      <c r="E27" s="531"/>
      <c r="F27" s="394">
        <v>6.64</v>
      </c>
    </row>
    <row r="28" spans="1:37" x14ac:dyDescent="0.25">
      <c r="A28" s="530"/>
      <c r="B28" s="531"/>
      <c r="C28" s="531"/>
      <c r="D28" s="531"/>
      <c r="E28" s="531"/>
      <c r="F28" s="394"/>
      <c r="J28" s="374" t="s">
        <v>17</v>
      </c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</row>
    <row r="29" spans="1:37" x14ac:dyDescent="0.25">
      <c r="A29" s="530"/>
      <c r="B29" s="531"/>
      <c r="C29" s="531"/>
      <c r="D29" s="531"/>
      <c r="E29" s="531"/>
      <c r="F29" s="394"/>
      <c r="J29" s="44"/>
      <c r="K29" s="44">
        <v>0.4</v>
      </c>
      <c r="L29" s="44">
        <v>0.5</v>
      </c>
      <c r="M29" s="44">
        <v>0.6</v>
      </c>
      <c r="N29" s="44">
        <v>0.7</v>
      </c>
      <c r="O29" s="44">
        <v>0.8</v>
      </c>
      <c r="P29" s="44">
        <v>0.9</v>
      </c>
      <c r="Q29" s="44">
        <v>1</v>
      </c>
      <c r="R29" s="44">
        <v>1.1000000000000001</v>
      </c>
      <c r="S29" s="44">
        <v>1.2</v>
      </c>
      <c r="T29" s="44">
        <v>1.3</v>
      </c>
      <c r="U29" s="44">
        <v>1.4</v>
      </c>
      <c r="V29" s="44">
        <v>1.5</v>
      </c>
      <c r="W29" s="44">
        <v>1.6</v>
      </c>
      <c r="X29" s="44">
        <v>1.7</v>
      </c>
      <c r="Y29" s="44">
        <v>1.8</v>
      </c>
      <c r="Z29" s="44">
        <v>1.9</v>
      </c>
      <c r="AA29" s="44">
        <v>2</v>
      </c>
      <c r="AB29" s="44">
        <v>2.1</v>
      </c>
      <c r="AC29" s="44">
        <v>2.2000000000000002</v>
      </c>
      <c r="AD29" s="44">
        <v>2.2999999999999998</v>
      </c>
      <c r="AE29" s="44">
        <v>2.4</v>
      </c>
      <c r="AF29" s="44">
        <v>2.5</v>
      </c>
      <c r="AG29" s="44">
        <v>2.6</v>
      </c>
      <c r="AH29" s="44">
        <v>2.7</v>
      </c>
      <c r="AI29" s="44">
        <v>2.8</v>
      </c>
      <c r="AJ29" s="44">
        <v>2.9</v>
      </c>
      <c r="AK29" s="44">
        <v>3</v>
      </c>
    </row>
    <row r="30" spans="1:37" x14ac:dyDescent="0.25">
      <c r="A30" s="530"/>
      <c r="B30" s="531"/>
      <c r="C30" s="531"/>
      <c r="D30" s="531"/>
      <c r="E30" s="531"/>
      <c r="F30" s="394"/>
      <c r="J30" s="44">
        <v>0.4</v>
      </c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x14ac:dyDescent="0.25">
      <c r="J31" s="44">
        <v>0.6</v>
      </c>
      <c r="K31" s="10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5">
      <c r="A32" s="530">
        <v>2</v>
      </c>
      <c r="B32" s="59" t="s">
        <v>83</v>
      </c>
      <c r="C32" s="59"/>
      <c r="D32" s="33" t="s">
        <v>102</v>
      </c>
      <c r="E32" s="33">
        <v>0.55000000000000004</v>
      </c>
      <c r="F32" s="59" t="s">
        <v>81</v>
      </c>
      <c r="J32" s="44">
        <v>0.8</v>
      </c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5" customHeight="1" x14ac:dyDescent="0.25">
      <c r="A33" s="530"/>
      <c r="B33" s="531" t="s">
        <v>103</v>
      </c>
      <c r="C33" s="531"/>
      <c r="D33" s="531"/>
      <c r="E33" s="531"/>
      <c r="F33" s="394">
        <v>4.95</v>
      </c>
      <c r="J33" s="44"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25">
      <c r="A34" s="530"/>
      <c r="B34" s="531"/>
      <c r="C34" s="531"/>
      <c r="D34" s="531"/>
      <c r="E34" s="531"/>
      <c r="F34" s="394"/>
      <c r="J34" s="44">
        <v>1.2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25">
      <c r="A35" s="559"/>
      <c r="B35" s="559"/>
      <c r="C35" s="559"/>
      <c r="D35" s="559"/>
      <c r="E35" s="559"/>
      <c r="F35" s="559"/>
      <c r="J35" s="44">
        <v>1.4</v>
      </c>
      <c r="K35" s="166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25">
      <c r="J36" s="44">
        <v>1.6</v>
      </c>
      <c r="K36" s="166"/>
      <c r="L36" s="166"/>
      <c r="M36" s="112"/>
      <c r="N36" s="112"/>
      <c r="O36" s="112"/>
      <c r="P36" s="112"/>
      <c r="Q36" s="112"/>
      <c r="R36" s="112"/>
      <c r="S36" s="112"/>
      <c r="T36" s="112"/>
      <c r="U36" s="112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25">
      <c r="J37" s="44">
        <v>1.8</v>
      </c>
      <c r="K37" s="166"/>
      <c r="L37" s="166"/>
      <c r="M37" s="112"/>
      <c r="N37" s="112"/>
      <c r="O37" s="112"/>
      <c r="P37" s="112"/>
      <c r="Q37" s="112"/>
      <c r="R37" s="112"/>
      <c r="S37" s="112"/>
      <c r="T37" s="112"/>
      <c r="U37" s="112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5">
      <c r="J38" s="44">
        <v>2</v>
      </c>
      <c r="K38" s="166"/>
      <c r="L38" s="166"/>
      <c r="M38" s="166"/>
      <c r="N38" s="112"/>
      <c r="O38" s="112"/>
      <c r="P38" s="112"/>
      <c r="Q38" s="112"/>
      <c r="R38" s="112"/>
      <c r="S38" s="112"/>
      <c r="T38" s="112"/>
      <c r="U38" s="112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25">
      <c r="J39" s="44">
        <v>2.2000000000000002</v>
      </c>
      <c r="K39" s="166"/>
      <c r="L39" s="166"/>
      <c r="M39" s="166"/>
      <c r="N39" s="166"/>
      <c r="O39" s="112"/>
      <c r="P39" s="112"/>
      <c r="Q39" s="112"/>
      <c r="R39" s="112"/>
      <c r="S39" s="112"/>
      <c r="T39" s="112"/>
      <c r="U39" s="1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25">
      <c r="J40" s="44">
        <v>2.4</v>
      </c>
      <c r="K40" s="166"/>
      <c r="L40" s="166"/>
      <c r="M40" s="166"/>
      <c r="N40" s="166"/>
      <c r="O40" s="112"/>
      <c r="P40" s="112"/>
      <c r="Q40" s="112"/>
      <c r="R40" s="112"/>
      <c r="S40" s="112"/>
      <c r="T40" s="112"/>
      <c r="U40" s="112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25">
      <c r="J41" s="44">
        <v>2.6</v>
      </c>
      <c r="K41" s="166"/>
      <c r="L41" s="166"/>
      <c r="M41" s="166"/>
      <c r="N41" s="166"/>
      <c r="O41" s="166"/>
      <c r="P41" s="112"/>
      <c r="Q41" s="112"/>
      <c r="R41" s="112"/>
      <c r="S41" s="112"/>
      <c r="T41" s="112"/>
      <c r="U41" s="112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9"/>
    </row>
    <row r="42" spans="1:37" x14ac:dyDescent="0.25">
      <c r="J42" s="44">
        <v>2.8</v>
      </c>
      <c r="K42" s="166"/>
      <c r="L42" s="166"/>
      <c r="M42" s="166"/>
      <c r="N42" s="166"/>
      <c r="O42" s="166"/>
      <c r="P42" s="166"/>
      <c r="Q42" s="112"/>
      <c r="R42" s="112"/>
      <c r="S42" s="112"/>
      <c r="T42" s="112"/>
      <c r="U42" s="11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9"/>
    </row>
    <row r="43" spans="1:37" x14ac:dyDescent="0.25">
      <c r="J43" s="44">
        <v>3</v>
      </c>
      <c r="K43" s="166"/>
      <c r="L43" s="166"/>
      <c r="M43" s="166"/>
      <c r="N43" s="166"/>
      <c r="O43" s="166"/>
      <c r="P43" s="166"/>
      <c r="Q43" s="112"/>
      <c r="R43" s="112"/>
      <c r="S43" s="112"/>
      <c r="T43" s="112"/>
      <c r="U43" s="112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9"/>
    </row>
    <row r="44" spans="1:37" x14ac:dyDescent="0.25">
      <c r="J44" s="44">
        <v>3.2</v>
      </c>
      <c r="K44" s="166"/>
      <c r="L44" s="166"/>
      <c r="M44" s="166"/>
      <c r="N44" s="166"/>
      <c r="O44" s="166"/>
      <c r="P44" s="166"/>
      <c r="Q44" s="166"/>
      <c r="R44" s="112"/>
      <c r="S44" s="112"/>
      <c r="T44" s="112"/>
      <c r="U44" s="112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9"/>
      <c r="AK44" s="9"/>
    </row>
    <row r="45" spans="1:37" x14ac:dyDescent="0.25">
      <c r="J45" s="44">
        <v>3.4</v>
      </c>
      <c r="K45" s="166"/>
      <c r="L45" s="166"/>
      <c r="M45" s="166"/>
      <c r="N45" s="166"/>
      <c r="O45" s="166"/>
      <c r="P45" s="166"/>
      <c r="Q45" s="166"/>
      <c r="R45" s="166"/>
      <c r="S45" s="112"/>
      <c r="T45" s="112"/>
      <c r="U45" s="112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9"/>
      <c r="AK45" s="9"/>
    </row>
    <row r="46" spans="1:37" x14ac:dyDescent="0.25">
      <c r="J46" s="44">
        <v>3.6</v>
      </c>
      <c r="K46" s="166"/>
      <c r="L46" s="166"/>
      <c r="M46" s="166"/>
      <c r="N46" s="166"/>
      <c r="O46" s="166"/>
      <c r="P46" s="166"/>
      <c r="Q46" s="166"/>
      <c r="R46" s="166"/>
      <c r="S46" s="112"/>
      <c r="T46" s="112"/>
      <c r="U46" s="112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9"/>
      <c r="AK46" s="9"/>
    </row>
    <row r="47" spans="1:37" x14ac:dyDescent="0.25">
      <c r="J47" s="44">
        <v>3.8</v>
      </c>
      <c r="K47" s="166"/>
      <c r="L47" s="166"/>
      <c r="M47" s="166"/>
      <c r="N47" s="166"/>
      <c r="O47" s="166"/>
      <c r="P47" s="166"/>
      <c r="Q47" s="166"/>
      <c r="R47" s="166"/>
      <c r="S47" s="166"/>
      <c r="T47" s="112"/>
      <c r="U47" s="112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9"/>
      <c r="AK47" s="9"/>
    </row>
    <row r="48" spans="1:37" x14ac:dyDescent="0.25">
      <c r="J48" s="44">
        <v>4</v>
      </c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12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9"/>
      <c r="AJ48" s="9"/>
      <c r="AK48" s="9"/>
    </row>
    <row r="49" spans="10:37" x14ac:dyDescent="0.25">
      <c r="J49" s="44">
        <v>4.2</v>
      </c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12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9"/>
      <c r="AJ49" s="9"/>
      <c r="AK49" s="9"/>
    </row>
    <row r="50" spans="10:37" x14ac:dyDescent="0.25">
      <c r="J50" s="44">
        <v>4.4000000000000004</v>
      </c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9"/>
      <c r="AJ50" s="9"/>
      <c r="AK50" s="9"/>
    </row>
    <row r="51" spans="10:37" x14ac:dyDescent="0.25">
      <c r="J51" s="44">
        <v>4.5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9"/>
      <c r="AJ51" s="9"/>
      <c r="AK51" s="9"/>
    </row>
    <row r="53" spans="10:37" x14ac:dyDescent="0.25">
      <c r="J53" s="374" t="s">
        <v>18</v>
      </c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</row>
    <row r="54" spans="10:37" x14ac:dyDescent="0.25">
      <c r="J54" s="44"/>
      <c r="K54" s="44">
        <v>0.4</v>
      </c>
      <c r="L54" s="44">
        <v>0.5</v>
      </c>
      <c r="M54" s="44">
        <v>0.6</v>
      </c>
      <c r="N54" s="44">
        <v>0.7</v>
      </c>
      <c r="O54" s="44">
        <v>0.8</v>
      </c>
      <c r="P54" s="44">
        <v>0.9</v>
      </c>
      <c r="Q54" s="44">
        <v>1</v>
      </c>
      <c r="R54" s="44">
        <v>1.1000000000000001</v>
      </c>
      <c r="S54" s="44">
        <v>1.2</v>
      </c>
      <c r="T54" s="44">
        <v>1.3</v>
      </c>
      <c r="U54" s="44">
        <v>1.4</v>
      </c>
      <c r="V54" s="44">
        <v>1.5</v>
      </c>
      <c r="W54" s="44">
        <v>1.6</v>
      </c>
      <c r="X54" s="44">
        <v>1.7</v>
      </c>
      <c r="Y54" s="44">
        <v>1.8</v>
      </c>
      <c r="Z54" s="44">
        <v>1.9</v>
      </c>
      <c r="AA54" s="44">
        <v>2</v>
      </c>
      <c r="AB54" s="44">
        <v>2.1</v>
      </c>
      <c r="AC54" s="44">
        <v>2.2000000000000002</v>
      </c>
      <c r="AD54" s="44">
        <v>2.2999999999999998</v>
      </c>
      <c r="AE54" s="44">
        <v>2.4</v>
      </c>
      <c r="AF54" s="44">
        <v>2.5</v>
      </c>
      <c r="AG54" s="44">
        <v>2.6</v>
      </c>
      <c r="AH54" s="44">
        <v>2.7</v>
      </c>
      <c r="AI54" s="44">
        <v>2.8</v>
      </c>
      <c r="AJ54" s="44">
        <v>2.9</v>
      </c>
      <c r="AK54" s="44">
        <v>3</v>
      </c>
    </row>
    <row r="55" spans="10:37" x14ac:dyDescent="0.25">
      <c r="J55" s="44">
        <v>0.4</v>
      </c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0:37" x14ac:dyDescent="0.25">
      <c r="J56" s="44">
        <v>0.6</v>
      </c>
      <c r="K56" s="10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0:37" x14ac:dyDescent="0.25">
      <c r="J57" s="44">
        <v>0.8</v>
      </c>
      <c r="K57" s="10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0:37" x14ac:dyDescent="0.25">
      <c r="J58" s="44">
        <v>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0:37" x14ac:dyDescent="0.25">
      <c r="J59" s="44">
        <v>1.2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0:37" x14ac:dyDescent="0.25">
      <c r="J60" s="44">
        <v>1.4</v>
      </c>
      <c r="K60" s="166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9"/>
    </row>
    <row r="61" spans="10:37" x14ac:dyDescent="0.25">
      <c r="J61" s="44">
        <v>1.6</v>
      </c>
      <c r="K61" s="166"/>
      <c r="L61" s="166"/>
      <c r="M61" s="112"/>
      <c r="N61" s="112"/>
      <c r="O61" s="112"/>
      <c r="P61" s="112"/>
      <c r="Q61" s="112"/>
      <c r="R61" s="112"/>
      <c r="S61" s="112"/>
      <c r="T61" s="112"/>
      <c r="U61" s="112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9"/>
    </row>
    <row r="62" spans="10:37" x14ac:dyDescent="0.25">
      <c r="J62" s="44">
        <v>1.8</v>
      </c>
      <c r="K62" s="166"/>
      <c r="L62" s="166"/>
      <c r="M62" s="112"/>
      <c r="N62" s="112"/>
      <c r="O62" s="112"/>
      <c r="P62" s="112"/>
      <c r="Q62" s="112"/>
      <c r="R62" s="112"/>
      <c r="S62" s="112"/>
      <c r="T62" s="112"/>
      <c r="U62" s="11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9"/>
      <c r="AK62" s="9"/>
    </row>
    <row r="63" spans="10:37" x14ac:dyDescent="0.25">
      <c r="J63" s="44">
        <v>2</v>
      </c>
      <c r="K63" s="166"/>
      <c r="L63" s="166"/>
      <c r="M63" s="166"/>
      <c r="N63" s="112"/>
      <c r="O63" s="112"/>
      <c r="P63" s="112"/>
      <c r="Q63" s="112"/>
      <c r="R63" s="112"/>
      <c r="S63" s="112"/>
      <c r="T63" s="112"/>
      <c r="U63" s="112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9"/>
      <c r="AK63" s="9"/>
    </row>
    <row r="64" spans="10:37" x14ac:dyDescent="0.25">
      <c r="J64" s="44">
        <v>2.2000000000000002</v>
      </c>
      <c r="K64" s="166"/>
      <c r="L64" s="166"/>
      <c r="M64" s="166"/>
      <c r="N64" s="166"/>
      <c r="O64" s="112"/>
      <c r="P64" s="112"/>
      <c r="Q64" s="112"/>
      <c r="R64" s="112"/>
      <c r="S64" s="112"/>
      <c r="T64" s="112"/>
      <c r="U64" s="112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9"/>
      <c r="AJ64" s="9"/>
      <c r="AK64" s="9"/>
    </row>
    <row r="65" spans="10:37" x14ac:dyDescent="0.25">
      <c r="J65" s="44">
        <v>2.4</v>
      </c>
      <c r="K65" s="166"/>
      <c r="L65" s="166"/>
      <c r="M65" s="166"/>
      <c r="N65" s="166"/>
      <c r="O65" s="112"/>
      <c r="P65" s="112"/>
      <c r="Q65" s="112"/>
      <c r="R65" s="112"/>
      <c r="S65" s="112"/>
      <c r="T65" s="112"/>
      <c r="U65" s="112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9"/>
      <c r="AJ65" s="9"/>
      <c r="AK65" s="9"/>
    </row>
    <row r="66" spans="10:37" x14ac:dyDescent="0.25">
      <c r="J66" s="44">
        <v>2.6</v>
      </c>
      <c r="K66" s="166"/>
      <c r="L66" s="166"/>
      <c r="M66" s="166"/>
      <c r="N66" s="166"/>
      <c r="O66" s="166"/>
      <c r="P66" s="112"/>
      <c r="Q66" s="112"/>
      <c r="R66" s="112"/>
      <c r="S66" s="112"/>
      <c r="T66" s="112"/>
      <c r="U66" s="112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9"/>
      <c r="AI66" s="9"/>
      <c r="AJ66" s="9"/>
      <c r="AK66" s="9"/>
    </row>
    <row r="67" spans="10:37" x14ac:dyDescent="0.25">
      <c r="J67" s="44">
        <v>2.8</v>
      </c>
      <c r="K67" s="166"/>
      <c r="L67" s="166"/>
      <c r="M67" s="166"/>
      <c r="N67" s="166"/>
      <c r="O67" s="166"/>
      <c r="P67" s="166"/>
      <c r="Q67" s="112"/>
      <c r="R67" s="112"/>
      <c r="S67" s="112"/>
      <c r="T67" s="112"/>
      <c r="U67" s="112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9"/>
      <c r="AI67" s="9"/>
      <c r="AJ67" s="9"/>
      <c r="AK67" s="9"/>
    </row>
    <row r="68" spans="10:37" x14ac:dyDescent="0.25">
      <c r="J68" s="44">
        <v>3</v>
      </c>
      <c r="K68" s="166"/>
      <c r="L68" s="166"/>
      <c r="M68" s="166"/>
      <c r="N68" s="166"/>
      <c r="O68" s="166"/>
      <c r="P68" s="166"/>
      <c r="Q68" s="112"/>
      <c r="R68" s="112"/>
      <c r="S68" s="112"/>
      <c r="T68" s="112"/>
      <c r="U68" s="112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9"/>
      <c r="AI68" s="9"/>
      <c r="AJ68" s="9"/>
      <c r="AK68" s="9"/>
    </row>
    <row r="69" spans="10:37" x14ac:dyDescent="0.25">
      <c r="J69" s="44">
        <v>3.2</v>
      </c>
      <c r="K69" s="166"/>
      <c r="L69" s="166"/>
      <c r="M69" s="166"/>
      <c r="N69" s="166"/>
      <c r="O69" s="166"/>
      <c r="P69" s="166"/>
      <c r="Q69" s="166"/>
      <c r="R69" s="112"/>
      <c r="S69" s="112"/>
      <c r="T69" s="112"/>
      <c r="U69" s="112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9"/>
      <c r="AH69" s="9"/>
      <c r="AI69" s="9"/>
      <c r="AJ69" s="9"/>
      <c r="AK69" s="9"/>
    </row>
    <row r="70" spans="10:37" x14ac:dyDescent="0.25">
      <c r="J70" s="44">
        <v>3.4</v>
      </c>
      <c r="K70" s="166"/>
      <c r="L70" s="166"/>
      <c r="M70" s="166"/>
      <c r="N70" s="166"/>
      <c r="O70" s="166"/>
      <c r="P70" s="166"/>
      <c r="Q70" s="166"/>
      <c r="R70" s="166"/>
      <c r="S70" s="112"/>
      <c r="T70" s="112"/>
      <c r="U70" s="112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9"/>
      <c r="AH70" s="9"/>
      <c r="AI70" s="9"/>
      <c r="AJ70" s="9"/>
      <c r="AK70" s="9"/>
    </row>
    <row r="71" spans="10:37" x14ac:dyDescent="0.25">
      <c r="J71" s="44">
        <v>3.6</v>
      </c>
      <c r="K71" s="166"/>
      <c r="L71" s="166"/>
      <c r="M71" s="166"/>
      <c r="N71" s="166"/>
      <c r="O71" s="166"/>
      <c r="P71" s="166"/>
      <c r="Q71" s="166"/>
      <c r="R71" s="166"/>
      <c r="S71" s="112"/>
      <c r="T71" s="112"/>
      <c r="U71" s="112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5"/>
      <c r="AG71" s="9"/>
      <c r="AH71" s="9"/>
      <c r="AI71" s="9"/>
      <c r="AJ71" s="9"/>
      <c r="AK71" s="9"/>
    </row>
    <row r="72" spans="10:37" x14ac:dyDescent="0.25">
      <c r="J72" s="44">
        <v>3.8</v>
      </c>
      <c r="K72" s="166"/>
      <c r="L72" s="166"/>
      <c r="M72" s="166"/>
      <c r="N72" s="166"/>
      <c r="O72" s="166"/>
      <c r="P72" s="166"/>
      <c r="Q72" s="166"/>
      <c r="R72" s="166"/>
      <c r="S72" s="166"/>
      <c r="T72" s="112"/>
      <c r="U72" s="112"/>
      <c r="V72" s="10"/>
      <c r="W72" s="10"/>
      <c r="X72" s="10"/>
      <c r="Y72" s="10"/>
      <c r="Z72" s="10"/>
      <c r="AA72" s="10"/>
      <c r="AB72" s="10"/>
      <c r="AC72" s="10"/>
      <c r="AD72" s="10"/>
      <c r="AE72" s="15"/>
      <c r="AF72" s="9"/>
      <c r="AG72" s="9"/>
      <c r="AH72" s="9"/>
      <c r="AI72" s="9"/>
      <c r="AJ72" s="9"/>
      <c r="AK72" s="9"/>
    </row>
    <row r="73" spans="10:37" x14ac:dyDescent="0.25">
      <c r="J73" s="44">
        <v>4</v>
      </c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2"/>
      <c r="V73" s="10"/>
      <c r="W73" s="10"/>
      <c r="X73" s="10"/>
      <c r="Y73" s="10"/>
      <c r="Z73" s="10"/>
      <c r="AA73" s="10"/>
      <c r="AB73" s="10"/>
      <c r="AC73" s="10"/>
      <c r="AD73" s="15"/>
      <c r="AE73" s="15"/>
      <c r="AF73" s="9"/>
      <c r="AG73" s="9"/>
      <c r="AH73" s="9"/>
      <c r="AI73" s="9"/>
      <c r="AJ73" s="9"/>
      <c r="AK73" s="9"/>
    </row>
    <row r="74" spans="10:37" x14ac:dyDescent="0.25">
      <c r="J74" s="44">
        <v>4.2</v>
      </c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12"/>
      <c r="V74" s="10"/>
      <c r="W74" s="10"/>
      <c r="X74" s="10"/>
      <c r="Y74" s="10"/>
      <c r="Z74" s="10"/>
      <c r="AA74" s="10"/>
      <c r="AB74" s="10"/>
      <c r="AC74" s="15"/>
      <c r="AD74" s="15"/>
      <c r="AE74" s="15"/>
      <c r="AF74" s="9"/>
      <c r="AG74" s="9"/>
      <c r="AH74" s="9"/>
      <c r="AI74" s="9"/>
      <c r="AJ74" s="9"/>
      <c r="AK74" s="9"/>
    </row>
    <row r="75" spans="10:37" x14ac:dyDescent="0.25">
      <c r="J75" s="44">
        <v>4.4000000000000004</v>
      </c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0"/>
      <c r="W75" s="10"/>
      <c r="X75" s="10"/>
      <c r="Y75" s="10"/>
      <c r="Z75" s="10"/>
      <c r="AA75" s="10"/>
      <c r="AB75" s="15"/>
      <c r="AC75" s="15"/>
      <c r="AD75" s="15"/>
      <c r="AE75" s="15"/>
      <c r="AF75" s="9"/>
      <c r="AG75" s="9"/>
      <c r="AH75" s="9"/>
      <c r="AI75" s="9"/>
      <c r="AJ75" s="9"/>
      <c r="AK75" s="9"/>
    </row>
    <row r="76" spans="10:37" x14ac:dyDescent="0.25">
      <c r="J76" s="44">
        <v>4.5</v>
      </c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0"/>
      <c r="W76" s="10"/>
      <c r="X76" s="10"/>
      <c r="Y76" s="10"/>
      <c r="Z76" s="10"/>
      <c r="AA76" s="15"/>
      <c r="AB76" s="15"/>
      <c r="AC76" s="15"/>
      <c r="AD76" s="15"/>
      <c r="AE76" s="15"/>
      <c r="AF76" s="9"/>
      <c r="AG76" s="9"/>
      <c r="AH76" s="9"/>
      <c r="AI76" s="9"/>
      <c r="AJ76" s="9"/>
      <c r="AK76" s="9"/>
    </row>
  </sheetData>
  <mergeCells count="57">
    <mergeCell ref="J53:AK53"/>
    <mergeCell ref="A22:C22"/>
    <mergeCell ref="D22:E22"/>
    <mergeCell ref="A26:A30"/>
    <mergeCell ref="B27:E30"/>
    <mergeCell ref="F27:F30"/>
    <mergeCell ref="J28:AK28"/>
    <mergeCell ref="A32:A34"/>
    <mergeCell ref="B33:E34"/>
    <mergeCell ref="F33:F34"/>
    <mergeCell ref="A35:F35"/>
    <mergeCell ref="A23:C23"/>
    <mergeCell ref="D23:E23"/>
    <mergeCell ref="A21:C21"/>
    <mergeCell ref="D21:E21"/>
    <mergeCell ref="A14:C14"/>
    <mergeCell ref="D14:E14"/>
    <mergeCell ref="A15:C15"/>
    <mergeCell ref="D15:E15"/>
    <mergeCell ref="A18:E18"/>
    <mergeCell ref="A19:C19"/>
    <mergeCell ref="D19:E19"/>
    <mergeCell ref="A20:C20"/>
    <mergeCell ref="D20:E20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K2"/>
    <mergeCell ref="A3:C3"/>
    <mergeCell ref="J3:AK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6"/>
  <sheetViews>
    <sheetView topLeftCell="A43" zoomScale="70" zoomScaleNormal="70" workbookViewId="0">
      <selection activeCell="P63" sqref="P63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5.28515625" style="24" bestFit="1" customWidth="1"/>
    <col min="7" max="7" width="7.28515625" style="24" bestFit="1" customWidth="1"/>
    <col min="8" max="8" width="20" style="24" bestFit="1" customWidth="1"/>
    <col min="9" max="9" width="5.42578125" style="24" bestFit="1" customWidth="1"/>
    <col min="10" max="10" width="4.42578125" style="24" customWidth="1"/>
    <col min="11" max="11" width="3.7109375" style="24" bestFit="1" customWidth="1"/>
    <col min="12" max="40" width="4.42578125" style="24" customWidth="1"/>
    <col min="41" max="16384" width="9.140625" style="24"/>
  </cols>
  <sheetData>
    <row r="1" spans="1:40" ht="15.75" thickBot="1" x14ac:dyDescent="0.3">
      <c r="A1" s="372" t="s">
        <v>104</v>
      </c>
      <c r="B1" s="372"/>
      <c r="C1" s="372"/>
      <c r="D1" s="372"/>
      <c r="E1" s="41" t="s">
        <v>23</v>
      </c>
      <c r="F1" s="19" t="s">
        <v>42</v>
      </c>
      <c r="G1" s="500" t="s">
        <v>0</v>
      </c>
      <c r="H1" s="501"/>
      <c r="I1" s="40" t="s">
        <v>40</v>
      </c>
    </row>
    <row r="2" spans="1:40" ht="30" customHeight="1" x14ac:dyDescent="0.25">
      <c r="A2" s="379" t="s">
        <v>1</v>
      </c>
      <c r="B2" s="380"/>
      <c r="C2" s="380"/>
      <c r="D2" s="2">
        <v>3.3</v>
      </c>
      <c r="E2" s="381">
        <f>D2*D3</f>
        <v>13.2</v>
      </c>
      <c r="F2" s="16"/>
      <c r="G2" s="69" t="s">
        <v>2</v>
      </c>
      <c r="H2" s="70" t="s">
        <v>3</v>
      </c>
      <c r="J2" s="371" t="s">
        <v>105</v>
      </c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</row>
    <row r="3" spans="1:40" ht="15.75" thickBot="1" x14ac:dyDescent="0.3">
      <c r="A3" s="383" t="s">
        <v>4</v>
      </c>
      <c r="B3" s="384"/>
      <c r="C3" s="384"/>
      <c r="D3" s="4">
        <v>4</v>
      </c>
      <c r="E3" s="382"/>
      <c r="F3" s="16"/>
      <c r="G3" s="71" t="s">
        <v>5</v>
      </c>
      <c r="H3" s="35">
        <v>0.2</v>
      </c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</row>
    <row r="4" spans="1:40" x14ac:dyDescent="0.25">
      <c r="A4" s="446" t="s">
        <v>6</v>
      </c>
      <c r="B4" s="447"/>
      <c r="C4" s="447"/>
      <c r="D4" s="447" t="s">
        <v>24</v>
      </c>
      <c r="E4" s="532"/>
      <c r="F4" s="1"/>
      <c r="G4" s="32" t="s">
        <v>7</v>
      </c>
      <c r="H4" s="36">
        <v>0.32</v>
      </c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  <c r="AB4" s="44">
        <v>2.1</v>
      </c>
      <c r="AC4" s="44">
        <v>2.2000000000000002</v>
      </c>
      <c r="AD4" s="44">
        <v>2.2999999999999998</v>
      </c>
      <c r="AE4" s="44">
        <v>2.4</v>
      </c>
      <c r="AF4" s="44">
        <v>2.5</v>
      </c>
      <c r="AG4" s="44">
        <v>2.6</v>
      </c>
      <c r="AH4" s="44">
        <v>2.7</v>
      </c>
      <c r="AI4" s="44">
        <v>2.8</v>
      </c>
      <c r="AJ4" s="44">
        <v>2.9</v>
      </c>
      <c r="AK4" s="44">
        <v>3</v>
      </c>
      <c r="AL4" s="44">
        <v>3.1</v>
      </c>
      <c r="AM4" s="44">
        <v>3.2</v>
      </c>
      <c r="AN4" s="44">
        <v>3.3</v>
      </c>
    </row>
    <row r="5" spans="1:40" x14ac:dyDescent="0.25">
      <c r="A5" s="393" t="s">
        <v>13</v>
      </c>
      <c r="B5" s="394"/>
      <c r="C5" s="394"/>
      <c r="D5" s="533">
        <f>(5*(D15+$D$22)*((($D$2-0.035)*100)^3)/(384*$D$8*$D$10)*10)</f>
        <v>5.9872469288118069</v>
      </c>
      <c r="E5" s="534"/>
      <c r="F5" s="535">
        <f>D2/0.5</f>
        <v>6.6</v>
      </c>
      <c r="G5" s="72" t="s">
        <v>8</v>
      </c>
      <c r="H5" s="73">
        <v>0.55000000000000004</v>
      </c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ht="15.75" thickBot="1" x14ac:dyDescent="0.3">
      <c r="A6" s="393" t="s">
        <v>14</v>
      </c>
      <c r="B6" s="394"/>
      <c r="C6" s="394"/>
      <c r="D6" s="533">
        <f>(5*(D16+$D$22)*((($D$2-0.035)*100)^3)/(384*$D$8*$D$10)*10)</f>
        <v>7.4871043484953423</v>
      </c>
      <c r="E6" s="534"/>
      <c r="F6" s="535"/>
      <c r="G6" s="34"/>
      <c r="H6" s="92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15.75" thickBot="1" x14ac:dyDescent="0.3">
      <c r="A7" s="397" t="s">
        <v>15</v>
      </c>
      <c r="B7" s="398"/>
      <c r="C7" s="398"/>
      <c r="D7" s="536">
        <f>(5*(D17+$D$22)*((($D$2-0.035)*100)^3)/(384*$D$8*$D$10)*10)</f>
        <v>10.361831069555452</v>
      </c>
      <c r="E7" s="537"/>
      <c r="F7" s="535"/>
      <c r="G7" s="51" t="s">
        <v>54</v>
      </c>
      <c r="H7" s="51">
        <v>0.17299999999999999</v>
      </c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x14ac:dyDescent="0.25">
      <c r="A8" s="488" t="s">
        <v>55</v>
      </c>
      <c r="B8" s="489"/>
      <c r="C8" s="489"/>
      <c r="D8" s="562">
        <f>6.83*10^5</f>
        <v>683000</v>
      </c>
      <c r="E8" s="563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ht="15" customHeight="1" x14ac:dyDescent="0.25">
      <c r="A9" s="401" t="s">
        <v>25</v>
      </c>
      <c r="B9" s="402"/>
      <c r="C9" s="402"/>
      <c r="D9" s="538">
        <f>0.28*1.03</f>
        <v>0.28840000000000005</v>
      </c>
      <c r="E9" s="539"/>
      <c r="G9" s="7"/>
      <c r="H9" s="48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x14ac:dyDescent="0.25">
      <c r="A10" s="405" t="s">
        <v>9</v>
      </c>
      <c r="B10" s="406"/>
      <c r="C10" s="406"/>
      <c r="D10" s="549">
        <v>7.54</v>
      </c>
      <c r="E10" s="550"/>
      <c r="J10" s="44">
        <v>1.4</v>
      </c>
      <c r="K10" s="166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x14ac:dyDescent="0.25">
      <c r="A11" s="409" t="s">
        <v>10</v>
      </c>
      <c r="B11" s="410"/>
      <c r="C11" s="410"/>
      <c r="D11" s="411">
        <f>($D$3+0.35)*($D$2-0.035)*H3</f>
        <v>2.8405499999999999</v>
      </c>
      <c r="E11" s="412"/>
      <c r="J11" s="44">
        <v>1.6</v>
      </c>
      <c r="K11" s="166"/>
      <c r="L11" s="166"/>
      <c r="M11" s="112"/>
      <c r="N11" s="112"/>
      <c r="O11" s="112"/>
      <c r="P11" s="112"/>
      <c r="Q11" s="112"/>
      <c r="R11" s="112"/>
      <c r="S11" s="112"/>
      <c r="T11" s="112"/>
      <c r="U11" s="112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0" x14ac:dyDescent="0.25">
      <c r="A12" s="409" t="s">
        <v>11</v>
      </c>
      <c r="B12" s="410"/>
      <c r="C12" s="410"/>
      <c r="D12" s="411">
        <f t="shared" ref="D12:D13" si="0">($D$3+0.35)*($D$2-0.035)*H4</f>
        <v>4.5448799999999991</v>
      </c>
      <c r="E12" s="412"/>
      <c r="J12" s="44">
        <v>1.8</v>
      </c>
      <c r="K12" s="166"/>
      <c r="L12" s="166"/>
      <c r="M12" s="112"/>
      <c r="N12" s="112"/>
      <c r="O12" s="112"/>
      <c r="P12" s="112"/>
      <c r="Q12" s="112"/>
      <c r="R12" s="112"/>
      <c r="S12" s="112"/>
      <c r="T12" s="112"/>
      <c r="U12" s="1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x14ac:dyDescent="0.25">
      <c r="A13" s="409" t="s">
        <v>12</v>
      </c>
      <c r="B13" s="410"/>
      <c r="C13" s="410"/>
      <c r="D13" s="411">
        <f t="shared" si="0"/>
        <v>7.8115125000000001</v>
      </c>
      <c r="E13" s="412"/>
      <c r="J13" s="44">
        <v>2</v>
      </c>
      <c r="K13" s="166"/>
      <c r="L13" s="166"/>
      <c r="M13" s="166"/>
      <c r="N13" s="112"/>
      <c r="O13" s="112"/>
      <c r="P13" s="112"/>
      <c r="Q13" s="112"/>
      <c r="R13" s="112"/>
      <c r="S13" s="112"/>
      <c r="T13" s="112"/>
      <c r="U13" s="112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ht="15.75" thickBot="1" x14ac:dyDescent="0.3">
      <c r="A14" s="409" t="s">
        <v>19</v>
      </c>
      <c r="B14" s="410"/>
      <c r="C14" s="410"/>
      <c r="D14" s="411">
        <f>(D2-0.035)*D9</f>
        <v>0.94162600000000007</v>
      </c>
      <c r="E14" s="412"/>
      <c r="J14" s="44">
        <v>2.2000000000000002</v>
      </c>
      <c r="K14" s="166"/>
      <c r="L14" s="166"/>
      <c r="M14" s="166"/>
      <c r="N14" s="166"/>
      <c r="O14" s="112"/>
      <c r="P14" s="112"/>
      <c r="Q14" s="112"/>
      <c r="R14" s="112"/>
      <c r="S14" s="112"/>
      <c r="T14" s="112"/>
      <c r="U14" s="11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x14ac:dyDescent="0.25">
      <c r="A15" s="564" t="s">
        <v>26</v>
      </c>
      <c r="B15" s="565"/>
      <c r="C15" s="566"/>
      <c r="D15" s="411">
        <f>(D11+$D$14)</f>
        <v>3.7821759999999998</v>
      </c>
      <c r="E15" s="412"/>
      <c r="F15" s="540" t="s">
        <v>106</v>
      </c>
      <c r="G15" s="541"/>
      <c r="J15" s="44">
        <v>2.4</v>
      </c>
      <c r="K15" s="166"/>
      <c r="L15" s="166"/>
      <c r="M15" s="166"/>
      <c r="N15" s="166"/>
      <c r="O15" s="112"/>
      <c r="P15" s="112"/>
      <c r="Q15" s="112"/>
      <c r="R15" s="112"/>
      <c r="S15" s="112"/>
      <c r="T15" s="112"/>
      <c r="U15" s="112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x14ac:dyDescent="0.25">
      <c r="A16" s="564" t="s">
        <v>27</v>
      </c>
      <c r="B16" s="565"/>
      <c r="C16" s="566"/>
      <c r="D16" s="411">
        <f>(D12+$D$14)</f>
        <v>5.4865059999999994</v>
      </c>
      <c r="E16" s="412"/>
      <c r="F16" s="542"/>
      <c r="G16" s="543"/>
      <c r="J16" s="44">
        <v>2.6</v>
      </c>
      <c r="K16" s="166"/>
      <c r="L16" s="166"/>
      <c r="M16" s="166"/>
      <c r="N16" s="166"/>
      <c r="O16" s="166"/>
      <c r="P16" s="112"/>
      <c r="Q16" s="112"/>
      <c r="R16" s="112"/>
      <c r="S16" s="112"/>
      <c r="T16" s="112"/>
      <c r="U16" s="112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ht="15.75" thickBot="1" x14ac:dyDescent="0.3">
      <c r="A17" s="567" t="s">
        <v>28</v>
      </c>
      <c r="B17" s="568"/>
      <c r="C17" s="569"/>
      <c r="D17" s="421">
        <f>(D13+$D$14)</f>
        <v>8.7531385000000004</v>
      </c>
      <c r="E17" s="422"/>
      <c r="F17" s="544"/>
      <c r="G17" s="545"/>
      <c r="J17" s="44">
        <v>2.8</v>
      </c>
      <c r="K17" s="166"/>
      <c r="L17" s="166"/>
      <c r="M17" s="166"/>
      <c r="N17" s="166"/>
      <c r="O17" s="166"/>
      <c r="P17" s="166"/>
      <c r="Q17" s="112"/>
      <c r="R17" s="112"/>
      <c r="S17" s="112"/>
      <c r="T17" s="112"/>
      <c r="U17" s="112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93"/>
    </row>
    <row r="18" spans="1:40" ht="15.75" thickBot="1" x14ac:dyDescent="0.3">
      <c r="D18" s="516"/>
      <c r="E18" s="516"/>
      <c r="J18" s="44">
        <v>3</v>
      </c>
      <c r="K18" s="166"/>
      <c r="L18" s="166"/>
      <c r="M18" s="166"/>
      <c r="N18" s="166"/>
      <c r="O18" s="166"/>
      <c r="P18" s="166"/>
      <c r="Q18" s="112"/>
      <c r="R18" s="112"/>
      <c r="S18" s="112"/>
      <c r="T18" s="112"/>
      <c r="U18" s="112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93"/>
    </row>
    <row r="19" spans="1:40" x14ac:dyDescent="0.25">
      <c r="A19" s="423" t="s">
        <v>20</v>
      </c>
      <c r="B19" s="424"/>
      <c r="C19" s="424"/>
      <c r="D19" s="546">
        <f>(3.44*100)/(1000^2)</f>
        <v>3.4400000000000001E-4</v>
      </c>
      <c r="E19" s="547"/>
      <c r="J19" s="44">
        <v>3.2</v>
      </c>
      <c r="K19" s="166"/>
      <c r="L19" s="166"/>
      <c r="M19" s="166"/>
      <c r="N19" s="166"/>
      <c r="O19" s="166"/>
      <c r="P19" s="166"/>
      <c r="Q19" s="166"/>
      <c r="R19" s="112"/>
      <c r="S19" s="112"/>
      <c r="T19" s="112"/>
      <c r="U19" s="112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93"/>
    </row>
    <row r="20" spans="1:40" x14ac:dyDescent="0.25">
      <c r="A20" s="427" t="s">
        <v>49</v>
      </c>
      <c r="B20" s="428"/>
      <c r="C20" s="428"/>
      <c r="D20" s="429">
        <v>2690</v>
      </c>
      <c r="E20" s="430"/>
      <c r="J20" s="44">
        <v>3.4</v>
      </c>
      <c r="K20" s="166"/>
      <c r="L20" s="166"/>
      <c r="M20" s="166"/>
      <c r="N20" s="166"/>
      <c r="O20" s="166"/>
      <c r="P20" s="166"/>
      <c r="Q20" s="166"/>
      <c r="R20" s="166"/>
      <c r="S20" s="112"/>
      <c r="T20" s="112"/>
      <c r="U20" s="112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93"/>
    </row>
    <row r="21" spans="1:40" x14ac:dyDescent="0.25">
      <c r="A21" s="427" t="s">
        <v>21</v>
      </c>
      <c r="B21" s="428"/>
      <c r="C21" s="428"/>
      <c r="D21" s="431">
        <f>D20*D19</f>
        <v>0.92536000000000007</v>
      </c>
      <c r="E21" s="432"/>
      <c r="J21" s="44">
        <v>3.6</v>
      </c>
      <c r="K21" s="166"/>
      <c r="L21" s="166"/>
      <c r="M21" s="166"/>
      <c r="N21" s="166"/>
      <c r="O21" s="166"/>
      <c r="P21" s="166"/>
      <c r="Q21" s="166"/>
      <c r="R21" s="166"/>
      <c r="S21" s="112"/>
      <c r="T21" s="112"/>
      <c r="U21" s="112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93"/>
    </row>
    <row r="22" spans="1:40" ht="15.75" thickBot="1" x14ac:dyDescent="0.3">
      <c r="A22" s="433" t="s">
        <v>22</v>
      </c>
      <c r="B22" s="434"/>
      <c r="C22" s="434"/>
      <c r="D22" s="520">
        <f>(D2-0.035)*(D21)</f>
        <v>3.0213003999999999</v>
      </c>
      <c r="E22" s="521"/>
      <c r="J22" s="44">
        <v>3.8</v>
      </c>
      <c r="K22" s="166"/>
      <c r="L22" s="166"/>
      <c r="M22" s="166"/>
      <c r="N22" s="166"/>
      <c r="O22" s="166"/>
      <c r="P22" s="166"/>
      <c r="Q22" s="166"/>
      <c r="R22" s="166"/>
      <c r="S22" s="166"/>
      <c r="T22" s="112"/>
      <c r="U22" s="11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93"/>
    </row>
    <row r="23" spans="1:40" x14ac:dyDescent="0.25">
      <c r="A23" s="437"/>
      <c r="B23" s="437"/>
      <c r="C23" s="437"/>
      <c r="D23" s="12"/>
      <c r="E23" s="12"/>
      <c r="J23" s="44">
        <v>4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12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93"/>
    </row>
    <row r="24" spans="1:40" x14ac:dyDescent="0.25">
      <c r="A24" s="437"/>
      <c r="B24" s="437"/>
      <c r="C24" s="437"/>
      <c r="D24" s="12"/>
      <c r="E24" s="13"/>
      <c r="J24" s="44">
        <v>4.2</v>
      </c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12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93"/>
    </row>
    <row r="25" spans="1:40" x14ac:dyDescent="0.25">
      <c r="A25" s="437"/>
      <c r="B25" s="437"/>
      <c r="C25" s="437"/>
      <c r="D25" s="12"/>
      <c r="J25" s="44">
        <v>4.4000000000000004</v>
      </c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93"/>
    </row>
    <row r="26" spans="1:40" x14ac:dyDescent="0.25">
      <c r="J26" s="44">
        <v>4.5</v>
      </c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93"/>
    </row>
    <row r="28" spans="1:40" x14ac:dyDescent="0.25">
      <c r="J28" s="374" t="s">
        <v>17</v>
      </c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</row>
    <row r="29" spans="1:40" x14ac:dyDescent="0.25">
      <c r="J29" s="44"/>
      <c r="K29" s="44">
        <v>0.4</v>
      </c>
      <c r="L29" s="44">
        <v>0.5</v>
      </c>
      <c r="M29" s="44">
        <v>0.6</v>
      </c>
      <c r="N29" s="44">
        <v>0.7</v>
      </c>
      <c r="O29" s="44">
        <v>0.8</v>
      </c>
      <c r="P29" s="44">
        <v>0.9</v>
      </c>
      <c r="Q29" s="44">
        <v>1</v>
      </c>
      <c r="R29" s="44">
        <v>1.1000000000000001</v>
      </c>
      <c r="S29" s="44">
        <v>1.2</v>
      </c>
      <c r="T29" s="44">
        <v>1.3</v>
      </c>
      <c r="U29" s="44">
        <v>1.4</v>
      </c>
      <c r="V29" s="44">
        <v>1.5</v>
      </c>
      <c r="W29" s="44">
        <v>1.6</v>
      </c>
      <c r="X29" s="44">
        <v>1.7</v>
      </c>
      <c r="Y29" s="44">
        <v>1.8</v>
      </c>
      <c r="Z29" s="44">
        <v>1.9</v>
      </c>
      <c r="AA29" s="44">
        <v>2</v>
      </c>
      <c r="AB29" s="44">
        <v>2.1</v>
      </c>
      <c r="AC29" s="44">
        <v>2.2000000000000002</v>
      </c>
      <c r="AD29" s="44">
        <v>2.2999999999999998</v>
      </c>
      <c r="AE29" s="44">
        <v>2.4</v>
      </c>
      <c r="AF29" s="44">
        <v>2.5</v>
      </c>
      <c r="AG29" s="44">
        <v>2.6</v>
      </c>
      <c r="AH29" s="44">
        <v>2.7</v>
      </c>
      <c r="AI29" s="44">
        <v>2.8</v>
      </c>
      <c r="AJ29" s="44">
        <v>2.9</v>
      </c>
      <c r="AK29" s="44">
        <v>3</v>
      </c>
      <c r="AL29" s="44">
        <v>3.1</v>
      </c>
      <c r="AM29" s="44">
        <v>3.2</v>
      </c>
      <c r="AN29" s="44">
        <v>3.3</v>
      </c>
    </row>
    <row r="30" spans="1:40" x14ac:dyDescent="0.25">
      <c r="J30" s="44">
        <v>0.4</v>
      </c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x14ac:dyDescent="0.25">
      <c r="J31" s="44">
        <v>0.6</v>
      </c>
      <c r="K31" s="10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x14ac:dyDescent="0.25">
      <c r="J32" s="44">
        <v>0.8</v>
      </c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0:40" x14ac:dyDescent="0.25">
      <c r="J33" s="44"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0:40" x14ac:dyDescent="0.25">
      <c r="J34" s="44">
        <v>1.2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0:40" x14ac:dyDescent="0.25">
      <c r="J35" s="44">
        <v>1.4</v>
      </c>
      <c r="K35" s="166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0:40" x14ac:dyDescent="0.25">
      <c r="J36" s="44">
        <v>1.6</v>
      </c>
      <c r="K36" s="166"/>
      <c r="L36" s="166"/>
      <c r="M36" s="112"/>
      <c r="N36" s="112"/>
      <c r="O36" s="112"/>
      <c r="P36" s="112"/>
      <c r="Q36" s="112"/>
      <c r="R36" s="112"/>
      <c r="S36" s="112"/>
      <c r="T36" s="112"/>
      <c r="U36" s="112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0:40" x14ac:dyDescent="0.25">
      <c r="J37" s="44">
        <v>1.8</v>
      </c>
      <c r="K37" s="166"/>
      <c r="L37" s="166"/>
      <c r="M37" s="112"/>
      <c r="N37" s="112"/>
      <c r="O37" s="112"/>
      <c r="P37" s="112"/>
      <c r="Q37" s="112"/>
      <c r="R37" s="112"/>
      <c r="S37" s="112"/>
      <c r="T37" s="112"/>
      <c r="U37" s="112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0:40" x14ac:dyDescent="0.25">
      <c r="J38" s="44">
        <v>2</v>
      </c>
      <c r="K38" s="166"/>
      <c r="L38" s="166"/>
      <c r="M38" s="166"/>
      <c r="N38" s="112"/>
      <c r="O38" s="112"/>
      <c r="P38" s="112"/>
      <c r="Q38" s="112"/>
      <c r="R38" s="112"/>
      <c r="S38" s="112"/>
      <c r="T38" s="112"/>
      <c r="U38" s="112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0:40" x14ac:dyDescent="0.25">
      <c r="J39" s="44">
        <v>2.2000000000000002</v>
      </c>
      <c r="K39" s="166"/>
      <c r="L39" s="166"/>
      <c r="M39" s="166"/>
      <c r="N39" s="166"/>
      <c r="O39" s="112"/>
      <c r="P39" s="112"/>
      <c r="Q39" s="112"/>
      <c r="R39" s="112"/>
      <c r="S39" s="112"/>
      <c r="T39" s="112"/>
      <c r="U39" s="1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0:40" x14ac:dyDescent="0.25">
      <c r="J40" s="44">
        <v>2.4</v>
      </c>
      <c r="K40" s="166"/>
      <c r="L40" s="166"/>
      <c r="M40" s="166"/>
      <c r="N40" s="166"/>
      <c r="O40" s="112"/>
      <c r="P40" s="112"/>
      <c r="Q40" s="112"/>
      <c r="R40" s="112"/>
      <c r="S40" s="112"/>
      <c r="T40" s="112"/>
      <c r="U40" s="112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0:40" x14ac:dyDescent="0.25">
      <c r="J41" s="44">
        <v>2.6</v>
      </c>
      <c r="K41" s="166"/>
      <c r="L41" s="166"/>
      <c r="M41" s="166"/>
      <c r="N41" s="166"/>
      <c r="O41" s="166"/>
      <c r="P41" s="112"/>
      <c r="Q41" s="112"/>
      <c r="R41" s="112"/>
      <c r="S41" s="112"/>
      <c r="T41" s="112"/>
      <c r="U41" s="112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0:40" x14ac:dyDescent="0.25">
      <c r="J42" s="44">
        <v>2.8</v>
      </c>
      <c r="K42" s="166"/>
      <c r="L42" s="166"/>
      <c r="M42" s="166"/>
      <c r="N42" s="166"/>
      <c r="O42" s="166"/>
      <c r="P42" s="166"/>
      <c r="Q42" s="112"/>
      <c r="R42" s="112"/>
      <c r="S42" s="112"/>
      <c r="T42" s="112"/>
      <c r="U42" s="11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3"/>
    </row>
    <row r="43" spans="10:40" x14ac:dyDescent="0.25">
      <c r="J43" s="44">
        <v>3</v>
      </c>
      <c r="K43" s="166"/>
      <c r="L43" s="166"/>
      <c r="M43" s="166"/>
      <c r="N43" s="166"/>
      <c r="O43" s="166"/>
      <c r="P43" s="166"/>
      <c r="Q43" s="112"/>
      <c r="R43" s="112"/>
      <c r="S43" s="112"/>
      <c r="T43" s="112"/>
      <c r="U43" s="112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3"/>
    </row>
    <row r="44" spans="10:40" x14ac:dyDescent="0.25">
      <c r="J44" s="44">
        <v>3.2</v>
      </c>
      <c r="K44" s="166"/>
      <c r="L44" s="166"/>
      <c r="M44" s="166"/>
      <c r="N44" s="166"/>
      <c r="O44" s="166"/>
      <c r="P44" s="166"/>
      <c r="Q44" s="166"/>
      <c r="R44" s="112"/>
      <c r="S44" s="112"/>
      <c r="T44" s="112"/>
      <c r="U44" s="112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4"/>
    </row>
    <row r="45" spans="10:40" x14ac:dyDescent="0.25">
      <c r="J45" s="44">
        <v>3.4</v>
      </c>
      <c r="K45" s="166"/>
      <c r="L45" s="166"/>
      <c r="M45" s="166"/>
      <c r="N45" s="166"/>
      <c r="O45" s="166"/>
      <c r="P45" s="166"/>
      <c r="Q45" s="166"/>
      <c r="R45" s="166"/>
      <c r="S45" s="112"/>
      <c r="T45" s="112"/>
      <c r="U45" s="112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4"/>
    </row>
    <row r="46" spans="10:40" x14ac:dyDescent="0.25">
      <c r="J46" s="44">
        <v>3.6</v>
      </c>
      <c r="K46" s="166"/>
      <c r="L46" s="166"/>
      <c r="M46" s="166"/>
      <c r="N46" s="166"/>
      <c r="O46" s="166"/>
      <c r="P46" s="166"/>
      <c r="Q46" s="166"/>
      <c r="R46" s="166"/>
      <c r="S46" s="112"/>
      <c r="T46" s="112"/>
      <c r="U46" s="112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4"/>
    </row>
    <row r="47" spans="10:40" x14ac:dyDescent="0.25">
      <c r="J47" s="44">
        <v>3.8</v>
      </c>
      <c r="K47" s="166"/>
      <c r="L47" s="166"/>
      <c r="M47" s="166"/>
      <c r="N47" s="166"/>
      <c r="O47" s="166"/>
      <c r="P47" s="166"/>
      <c r="Q47" s="166"/>
      <c r="R47" s="166"/>
      <c r="S47" s="166"/>
      <c r="T47" s="112"/>
      <c r="U47" s="112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9"/>
      <c r="AN47" s="94"/>
    </row>
    <row r="48" spans="10:40" x14ac:dyDescent="0.25">
      <c r="J48" s="44">
        <v>4</v>
      </c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12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9"/>
      <c r="AN48" s="94"/>
    </row>
    <row r="49" spans="10:40" x14ac:dyDescent="0.25">
      <c r="J49" s="44">
        <v>4.2</v>
      </c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12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9"/>
      <c r="AN49" s="94"/>
    </row>
    <row r="50" spans="10:40" x14ac:dyDescent="0.25">
      <c r="J50" s="44">
        <v>4.4000000000000004</v>
      </c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9"/>
      <c r="AN50" s="94"/>
    </row>
    <row r="51" spans="10:40" x14ac:dyDescent="0.25">
      <c r="J51" s="44">
        <v>4.5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9"/>
      <c r="AN51" s="94"/>
    </row>
    <row r="53" spans="10:40" x14ac:dyDescent="0.25">
      <c r="J53" s="374" t="s">
        <v>18</v>
      </c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</row>
    <row r="54" spans="10:40" x14ac:dyDescent="0.25">
      <c r="J54" s="44"/>
      <c r="K54" s="44">
        <v>0.4</v>
      </c>
      <c r="L54" s="44">
        <v>0.5</v>
      </c>
      <c r="M54" s="44">
        <v>0.6</v>
      </c>
      <c r="N54" s="44">
        <v>0.7</v>
      </c>
      <c r="O54" s="44">
        <v>0.8</v>
      </c>
      <c r="P54" s="44">
        <v>0.9</v>
      </c>
      <c r="Q54" s="44">
        <v>1</v>
      </c>
      <c r="R54" s="44">
        <v>1.1000000000000001</v>
      </c>
      <c r="S54" s="44">
        <v>1.2</v>
      </c>
      <c r="T54" s="44">
        <v>1.3</v>
      </c>
      <c r="U54" s="44">
        <v>1.4</v>
      </c>
      <c r="V54" s="44">
        <v>1.5</v>
      </c>
      <c r="W54" s="44">
        <v>1.6</v>
      </c>
      <c r="X54" s="44">
        <v>1.7</v>
      </c>
      <c r="Y54" s="44">
        <v>1.8</v>
      </c>
      <c r="Z54" s="44">
        <v>1.9</v>
      </c>
      <c r="AA54" s="44">
        <v>2</v>
      </c>
      <c r="AB54" s="44">
        <v>2.1</v>
      </c>
      <c r="AC54" s="44">
        <v>2.2000000000000002</v>
      </c>
      <c r="AD54" s="44">
        <v>2.2999999999999998</v>
      </c>
      <c r="AE54" s="44">
        <v>2.4</v>
      </c>
      <c r="AF54" s="44">
        <v>2.5</v>
      </c>
      <c r="AG54" s="44">
        <v>2.6</v>
      </c>
      <c r="AH54" s="44">
        <v>2.7</v>
      </c>
      <c r="AI54" s="44">
        <v>2.8</v>
      </c>
      <c r="AJ54" s="44">
        <v>2.9</v>
      </c>
      <c r="AK54" s="44">
        <v>3</v>
      </c>
      <c r="AL54" s="44">
        <v>3.1</v>
      </c>
      <c r="AM54" s="44">
        <v>3.2</v>
      </c>
      <c r="AN54" s="44">
        <v>3.3</v>
      </c>
    </row>
    <row r="55" spans="10:40" x14ac:dyDescent="0.25">
      <c r="J55" s="44">
        <v>0.4</v>
      </c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0:40" x14ac:dyDescent="0.25">
      <c r="J56" s="44">
        <v>0.6</v>
      </c>
      <c r="K56" s="10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0:40" x14ac:dyDescent="0.25">
      <c r="J57" s="44">
        <v>0.8</v>
      </c>
      <c r="K57" s="10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0:40" x14ac:dyDescent="0.25">
      <c r="J58" s="44">
        <v>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0:40" x14ac:dyDescent="0.25">
      <c r="J59" s="44">
        <v>1.2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0:40" x14ac:dyDescent="0.25">
      <c r="J60" s="44">
        <v>1.4</v>
      </c>
      <c r="K60" s="166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0:40" x14ac:dyDescent="0.25">
      <c r="J61" s="44">
        <v>1.6</v>
      </c>
      <c r="K61" s="166"/>
      <c r="L61" s="166"/>
      <c r="M61" s="112"/>
      <c r="N61" s="112"/>
      <c r="O61" s="112"/>
      <c r="P61" s="112"/>
      <c r="Q61" s="112"/>
      <c r="R61" s="112"/>
      <c r="S61" s="112"/>
      <c r="T61" s="112"/>
      <c r="U61" s="112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0:40" x14ac:dyDescent="0.25">
      <c r="J62" s="44">
        <v>1.8</v>
      </c>
      <c r="K62" s="166"/>
      <c r="L62" s="166"/>
      <c r="M62" s="112"/>
      <c r="N62" s="112"/>
      <c r="O62" s="112"/>
      <c r="P62" s="112"/>
      <c r="Q62" s="112"/>
      <c r="R62" s="112"/>
      <c r="S62" s="112"/>
      <c r="T62" s="112"/>
      <c r="U62" s="11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0:40" x14ac:dyDescent="0.25">
      <c r="J63" s="44">
        <v>2</v>
      </c>
      <c r="K63" s="166"/>
      <c r="L63" s="166"/>
      <c r="M63" s="166"/>
      <c r="N63" s="112"/>
      <c r="O63" s="112"/>
      <c r="P63" s="112"/>
      <c r="Q63" s="112"/>
      <c r="R63" s="112"/>
      <c r="S63" s="112"/>
      <c r="T63" s="112"/>
      <c r="U63" s="112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</row>
    <row r="64" spans="10:40" x14ac:dyDescent="0.25">
      <c r="J64" s="44">
        <v>2.2000000000000002</v>
      </c>
      <c r="K64" s="166"/>
      <c r="L64" s="166"/>
      <c r="M64" s="166"/>
      <c r="N64" s="166"/>
      <c r="O64" s="112"/>
      <c r="P64" s="112"/>
      <c r="Q64" s="112"/>
      <c r="R64" s="112"/>
      <c r="S64" s="112"/>
      <c r="T64" s="112"/>
      <c r="U64" s="112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</row>
    <row r="65" spans="10:40" x14ac:dyDescent="0.25">
      <c r="J65" s="44">
        <v>2.4</v>
      </c>
      <c r="K65" s="166"/>
      <c r="L65" s="166"/>
      <c r="M65" s="166"/>
      <c r="N65" s="166"/>
      <c r="O65" s="112"/>
      <c r="P65" s="112"/>
      <c r="Q65" s="112"/>
      <c r="R65" s="112"/>
      <c r="S65" s="112"/>
      <c r="T65" s="112"/>
      <c r="U65" s="112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9"/>
      <c r="AN65" s="9"/>
    </row>
    <row r="66" spans="10:40" x14ac:dyDescent="0.25">
      <c r="J66" s="44">
        <v>2.6</v>
      </c>
      <c r="K66" s="166"/>
      <c r="L66" s="166"/>
      <c r="M66" s="166"/>
      <c r="N66" s="166"/>
      <c r="O66" s="166"/>
      <c r="P66" s="112"/>
      <c r="Q66" s="112"/>
      <c r="R66" s="112"/>
      <c r="S66" s="112"/>
      <c r="T66" s="112"/>
      <c r="U66" s="112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9"/>
      <c r="AN66" s="9"/>
    </row>
    <row r="67" spans="10:40" x14ac:dyDescent="0.25">
      <c r="J67" s="44">
        <v>2.8</v>
      </c>
      <c r="K67" s="166"/>
      <c r="L67" s="166"/>
      <c r="M67" s="166"/>
      <c r="N67" s="166"/>
      <c r="O67" s="166"/>
      <c r="P67" s="166"/>
      <c r="Q67" s="112"/>
      <c r="R67" s="112"/>
      <c r="S67" s="112"/>
      <c r="T67" s="112"/>
      <c r="U67" s="112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9"/>
      <c r="AM67" s="9"/>
      <c r="AN67" s="94"/>
    </row>
    <row r="68" spans="10:40" x14ac:dyDescent="0.25">
      <c r="J68" s="44">
        <v>3</v>
      </c>
      <c r="K68" s="166"/>
      <c r="L68" s="166"/>
      <c r="M68" s="166"/>
      <c r="N68" s="166"/>
      <c r="O68" s="166"/>
      <c r="P68" s="166"/>
      <c r="Q68" s="112"/>
      <c r="R68" s="112"/>
      <c r="S68" s="112"/>
      <c r="T68" s="112"/>
      <c r="U68" s="112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9"/>
      <c r="AM68" s="9"/>
      <c r="AN68" s="94"/>
    </row>
    <row r="69" spans="10:40" x14ac:dyDescent="0.25">
      <c r="J69" s="44">
        <v>3.2</v>
      </c>
      <c r="K69" s="166"/>
      <c r="L69" s="166"/>
      <c r="M69" s="166"/>
      <c r="N69" s="166"/>
      <c r="O69" s="166"/>
      <c r="P69" s="166"/>
      <c r="Q69" s="166"/>
      <c r="R69" s="112"/>
      <c r="S69" s="112"/>
      <c r="T69" s="112"/>
      <c r="U69" s="112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9"/>
      <c r="AM69" s="9"/>
      <c r="AN69" s="94"/>
    </row>
    <row r="70" spans="10:40" x14ac:dyDescent="0.25">
      <c r="J70" s="44">
        <v>3.4</v>
      </c>
      <c r="K70" s="166"/>
      <c r="L70" s="166"/>
      <c r="M70" s="166"/>
      <c r="N70" s="166"/>
      <c r="O70" s="166"/>
      <c r="P70" s="166"/>
      <c r="Q70" s="166"/>
      <c r="R70" s="166"/>
      <c r="S70" s="112"/>
      <c r="T70" s="112"/>
      <c r="U70" s="112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9"/>
      <c r="AL70" s="9"/>
      <c r="AM70" s="9"/>
      <c r="AN70" s="94"/>
    </row>
    <row r="71" spans="10:40" x14ac:dyDescent="0.25">
      <c r="J71" s="44">
        <v>3.6</v>
      </c>
      <c r="K71" s="166"/>
      <c r="L71" s="166"/>
      <c r="M71" s="166"/>
      <c r="N71" s="166"/>
      <c r="O71" s="166"/>
      <c r="P71" s="166"/>
      <c r="Q71" s="166"/>
      <c r="R71" s="166"/>
      <c r="S71" s="112"/>
      <c r="T71" s="112"/>
      <c r="U71" s="112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9"/>
      <c r="AL71" s="9"/>
      <c r="AM71" s="9"/>
      <c r="AN71" s="94"/>
    </row>
    <row r="72" spans="10:40" x14ac:dyDescent="0.25">
      <c r="J72" s="44">
        <v>3.8</v>
      </c>
      <c r="K72" s="166"/>
      <c r="L72" s="166"/>
      <c r="M72" s="166"/>
      <c r="N72" s="166"/>
      <c r="O72" s="166"/>
      <c r="P72" s="166"/>
      <c r="Q72" s="166"/>
      <c r="R72" s="166"/>
      <c r="S72" s="166"/>
      <c r="T72" s="112"/>
      <c r="U72" s="11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9"/>
      <c r="AL72" s="9"/>
      <c r="AM72" s="9"/>
      <c r="AN72" s="94"/>
    </row>
    <row r="73" spans="10:40" x14ac:dyDescent="0.25">
      <c r="J73" s="44">
        <v>4</v>
      </c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2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9"/>
      <c r="AL73" s="9"/>
      <c r="AM73" s="9"/>
      <c r="AN73" s="94"/>
    </row>
    <row r="74" spans="10:40" x14ac:dyDescent="0.25">
      <c r="J74" s="44">
        <v>4.2</v>
      </c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12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9"/>
      <c r="AK74" s="9"/>
      <c r="AL74" s="9"/>
      <c r="AM74" s="9"/>
      <c r="AN74" s="94"/>
    </row>
    <row r="75" spans="10:40" x14ac:dyDescent="0.25">
      <c r="J75" s="44">
        <v>4.4000000000000004</v>
      </c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9"/>
      <c r="AK75" s="9"/>
      <c r="AL75" s="9"/>
      <c r="AM75" s="9"/>
      <c r="AN75" s="94"/>
    </row>
    <row r="76" spans="10:40" x14ac:dyDescent="0.25">
      <c r="J76" s="44">
        <v>4.5</v>
      </c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9"/>
      <c r="AK76" s="9"/>
      <c r="AL76" s="9"/>
      <c r="AM76" s="9"/>
      <c r="AN76" s="94"/>
    </row>
  </sheetData>
  <mergeCells count="49">
    <mergeCell ref="A22:C22"/>
    <mergeCell ref="D22:E22"/>
    <mergeCell ref="A23:C25"/>
    <mergeCell ref="J28:AN28"/>
    <mergeCell ref="J53:AK53"/>
    <mergeCell ref="A21:C21"/>
    <mergeCell ref="D21:E21"/>
    <mergeCell ref="A14:C14"/>
    <mergeCell ref="D14:E14"/>
    <mergeCell ref="A15:C15"/>
    <mergeCell ref="D15:E15"/>
    <mergeCell ref="D18:E18"/>
    <mergeCell ref="A19:C19"/>
    <mergeCell ref="D19:E19"/>
    <mergeCell ref="A20:C20"/>
    <mergeCell ref="D20:E20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N2"/>
    <mergeCell ref="A3:C3"/>
    <mergeCell ref="J3:AN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6"/>
  <sheetViews>
    <sheetView zoomScale="85" zoomScaleNormal="85" workbookViewId="0">
      <selection activeCell="P12" sqref="P12"/>
    </sheetView>
  </sheetViews>
  <sheetFormatPr defaultRowHeight="15" x14ac:dyDescent="0.25"/>
  <cols>
    <col min="1" max="1" width="6.28515625" style="24" bestFit="1" customWidth="1"/>
    <col min="2" max="2" width="15.5703125" style="24" customWidth="1"/>
    <col min="3" max="3" width="21.7109375" style="24" customWidth="1"/>
    <col min="4" max="4" width="9" style="24" bestFit="1" customWidth="1"/>
    <col min="5" max="5" width="14.7109375" style="24" bestFit="1" customWidth="1"/>
    <col min="6" max="6" width="5.28515625" style="24" bestFit="1" customWidth="1"/>
    <col min="7" max="7" width="7.28515625" style="24" bestFit="1" customWidth="1"/>
    <col min="8" max="8" width="20" style="24" bestFit="1" customWidth="1"/>
    <col min="9" max="9" width="5.42578125" style="24" bestFit="1" customWidth="1"/>
    <col min="10" max="10" width="4.42578125" style="24" customWidth="1"/>
    <col min="11" max="11" width="3.7109375" style="24" bestFit="1" customWidth="1"/>
    <col min="12" max="40" width="4.42578125" style="24" customWidth="1"/>
    <col min="41" max="16384" width="9.140625" style="24"/>
  </cols>
  <sheetData>
    <row r="1" spans="1:41" ht="15.75" thickBot="1" x14ac:dyDescent="0.3">
      <c r="A1" s="372" t="s">
        <v>107</v>
      </c>
      <c r="B1" s="372"/>
      <c r="C1" s="372"/>
      <c r="D1" s="372"/>
      <c r="E1" s="41" t="s">
        <v>23</v>
      </c>
      <c r="F1" s="19" t="s">
        <v>42</v>
      </c>
      <c r="G1" s="500" t="s">
        <v>0</v>
      </c>
      <c r="H1" s="501"/>
      <c r="I1" s="40" t="s">
        <v>40</v>
      </c>
    </row>
    <row r="2" spans="1:41" ht="30" customHeight="1" x14ac:dyDescent="0.25">
      <c r="A2" s="379" t="s">
        <v>1</v>
      </c>
      <c r="B2" s="380"/>
      <c r="C2" s="380"/>
      <c r="D2" s="2">
        <v>4</v>
      </c>
      <c r="E2" s="381">
        <f>D2*D3</f>
        <v>10</v>
      </c>
      <c r="F2" s="16"/>
      <c r="G2" s="69" t="s">
        <v>2</v>
      </c>
      <c r="H2" s="70" t="s">
        <v>3</v>
      </c>
      <c r="J2" s="371" t="s">
        <v>108</v>
      </c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</row>
    <row r="3" spans="1:41" ht="15.75" thickBot="1" x14ac:dyDescent="0.3">
      <c r="A3" s="383" t="s">
        <v>4</v>
      </c>
      <c r="B3" s="384"/>
      <c r="C3" s="384"/>
      <c r="D3" s="4">
        <v>2.5</v>
      </c>
      <c r="E3" s="382"/>
      <c r="F3" s="16"/>
      <c r="G3" s="71" t="s">
        <v>5</v>
      </c>
      <c r="H3" s="35">
        <v>0.2</v>
      </c>
      <c r="J3" s="374" t="s">
        <v>16</v>
      </c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</row>
    <row r="4" spans="1:41" x14ac:dyDescent="0.25">
      <c r="A4" s="446" t="s">
        <v>6</v>
      </c>
      <c r="B4" s="447"/>
      <c r="C4" s="447"/>
      <c r="D4" s="447" t="s">
        <v>24</v>
      </c>
      <c r="E4" s="532"/>
      <c r="F4" s="1"/>
      <c r="G4" s="32" t="s">
        <v>7</v>
      </c>
      <c r="H4" s="36">
        <v>0.32</v>
      </c>
      <c r="J4" s="44"/>
      <c r="K4" s="44">
        <v>0.4</v>
      </c>
      <c r="L4" s="44">
        <v>0.5</v>
      </c>
      <c r="M4" s="44">
        <v>0.6</v>
      </c>
      <c r="N4" s="44">
        <v>0.7</v>
      </c>
      <c r="O4" s="44">
        <v>0.8</v>
      </c>
      <c r="P4" s="44">
        <v>0.9</v>
      </c>
      <c r="Q4" s="44">
        <v>1</v>
      </c>
      <c r="R4" s="44">
        <v>1.1000000000000001</v>
      </c>
      <c r="S4" s="44">
        <v>1.2</v>
      </c>
      <c r="T4" s="44">
        <v>1.3</v>
      </c>
      <c r="U4" s="44">
        <v>1.4</v>
      </c>
      <c r="V4" s="44">
        <v>1.5</v>
      </c>
      <c r="W4" s="44">
        <v>1.6</v>
      </c>
      <c r="X4" s="44">
        <v>1.7</v>
      </c>
      <c r="Y4" s="44">
        <v>1.8</v>
      </c>
      <c r="Z4" s="44">
        <v>1.9</v>
      </c>
      <c r="AA4" s="44">
        <v>2</v>
      </c>
      <c r="AB4" s="44">
        <v>2.1</v>
      </c>
      <c r="AC4" s="44">
        <v>2.2000000000000002</v>
      </c>
      <c r="AD4" s="44">
        <v>2.2999999999999998</v>
      </c>
      <c r="AE4" s="44">
        <v>2.4</v>
      </c>
      <c r="AF4" s="44">
        <v>2.5</v>
      </c>
      <c r="AG4" s="44">
        <v>2.6</v>
      </c>
      <c r="AH4" s="44">
        <v>2.7</v>
      </c>
      <c r="AI4" s="44">
        <v>2.8</v>
      </c>
      <c r="AJ4" s="44">
        <v>2.9</v>
      </c>
      <c r="AK4" s="44">
        <v>3</v>
      </c>
      <c r="AL4" s="44">
        <v>3.1</v>
      </c>
      <c r="AM4" s="44">
        <v>3.2</v>
      </c>
      <c r="AN4" s="44">
        <v>3.3</v>
      </c>
      <c r="AO4" s="24" t="s">
        <v>109</v>
      </c>
    </row>
    <row r="5" spans="1:41" x14ac:dyDescent="0.25">
      <c r="A5" s="393" t="s">
        <v>13</v>
      </c>
      <c r="B5" s="394"/>
      <c r="C5" s="394"/>
      <c r="D5" s="533">
        <f>(5*(D15+$D$22)*((($D$2-0.035)*100)^3)/(384*$D$8*$D$10)*10)</f>
        <v>6.9430705472923453</v>
      </c>
      <c r="E5" s="534"/>
      <c r="F5" s="535">
        <f>D2/0.5</f>
        <v>8</v>
      </c>
      <c r="G5" s="72" t="s">
        <v>8</v>
      </c>
      <c r="H5" s="73">
        <v>0.55000000000000004</v>
      </c>
      <c r="J5" s="44">
        <v>0.4</v>
      </c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1" ht="15.75" thickBot="1" x14ac:dyDescent="0.3">
      <c r="A6" s="393" t="s">
        <v>14</v>
      </c>
      <c r="B6" s="394"/>
      <c r="C6" s="394"/>
      <c r="D6" s="533">
        <f>(5*(D16+$D$22)*((($D$2-0.035)*100)^3)/(384*$D$8*$D$10)*10)</f>
        <v>7.9963061182918018</v>
      </c>
      <c r="E6" s="534"/>
      <c r="F6" s="535"/>
      <c r="G6" s="34"/>
      <c r="H6" s="92"/>
      <c r="J6" s="44">
        <v>0.6</v>
      </c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1" ht="15.75" thickBot="1" x14ac:dyDescent="0.3">
      <c r="A7" s="397" t="s">
        <v>15</v>
      </c>
      <c r="B7" s="398"/>
      <c r="C7" s="398"/>
      <c r="D7" s="536">
        <f>(5*(D17+$D$22)*((($D$2-0.035)*100)^3)/(384*$D$8*$D$10)*10)</f>
        <v>10.015007629374091</v>
      </c>
      <c r="E7" s="537"/>
      <c r="F7" s="535"/>
      <c r="G7" s="51" t="s">
        <v>54</v>
      </c>
      <c r="H7" s="51">
        <v>0.17299999999999999</v>
      </c>
      <c r="J7" s="44">
        <v>0.8</v>
      </c>
      <c r="K7" s="10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1" x14ac:dyDescent="0.25">
      <c r="A8" s="488" t="s">
        <v>55</v>
      </c>
      <c r="B8" s="489"/>
      <c r="C8" s="489"/>
      <c r="D8" s="562">
        <f>6.83*10^5</f>
        <v>683000</v>
      </c>
      <c r="E8" s="563"/>
      <c r="J8" s="44">
        <v>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1" ht="15" customHeight="1" x14ac:dyDescent="0.25">
      <c r="A9" s="401" t="s">
        <v>25</v>
      </c>
      <c r="B9" s="402"/>
      <c r="C9" s="402"/>
      <c r="D9" s="538">
        <f>0.28*1.03</f>
        <v>0.28840000000000005</v>
      </c>
      <c r="E9" s="539"/>
      <c r="G9" s="7"/>
      <c r="H9" s="48"/>
      <c r="J9" s="44">
        <v>1.2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1" x14ac:dyDescent="0.25">
      <c r="A10" s="405" t="s">
        <v>9</v>
      </c>
      <c r="B10" s="406"/>
      <c r="C10" s="406"/>
      <c r="D10" s="549">
        <v>15.3</v>
      </c>
      <c r="E10" s="550"/>
      <c r="J10" s="44">
        <v>1.4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1" x14ac:dyDescent="0.25">
      <c r="A11" s="409" t="s">
        <v>10</v>
      </c>
      <c r="B11" s="410"/>
      <c r="C11" s="410"/>
      <c r="D11" s="411">
        <f>($D$3+0.35)*($D$2-0.035)*H3</f>
        <v>2.2600500000000001</v>
      </c>
      <c r="E11" s="412"/>
      <c r="J11" s="44">
        <v>1.6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1" x14ac:dyDescent="0.25">
      <c r="A12" s="409" t="s">
        <v>11</v>
      </c>
      <c r="B12" s="410"/>
      <c r="C12" s="410"/>
      <c r="D12" s="411">
        <f t="shared" ref="D12:D13" si="0">($D$3+0.35)*($D$2-0.035)*H4</f>
        <v>3.6160800000000002</v>
      </c>
      <c r="E12" s="412"/>
      <c r="J12" s="44">
        <v>1.8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1" x14ac:dyDescent="0.25">
      <c r="A13" s="409" t="s">
        <v>12</v>
      </c>
      <c r="B13" s="410"/>
      <c r="C13" s="410"/>
      <c r="D13" s="411">
        <f t="shared" si="0"/>
        <v>6.2151375000000009</v>
      </c>
      <c r="E13" s="412"/>
      <c r="J13" s="44">
        <v>2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1" ht="15.75" thickBot="1" x14ac:dyDescent="0.3">
      <c r="A14" s="409" t="s">
        <v>19</v>
      </c>
      <c r="B14" s="410"/>
      <c r="C14" s="410"/>
      <c r="D14" s="411">
        <f>(D2-0.035)*D9</f>
        <v>1.1435060000000001</v>
      </c>
      <c r="E14" s="412"/>
      <c r="J14" s="44">
        <v>2.2000000000000002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1" x14ac:dyDescent="0.25">
      <c r="A15" s="564" t="s">
        <v>26</v>
      </c>
      <c r="B15" s="565"/>
      <c r="C15" s="566"/>
      <c r="D15" s="411">
        <f>(D11+$D$14)</f>
        <v>3.403556</v>
      </c>
      <c r="E15" s="412"/>
      <c r="F15" s="540" t="s">
        <v>110</v>
      </c>
      <c r="G15" s="541"/>
      <c r="H15" s="24" t="s">
        <v>111</v>
      </c>
      <c r="J15" s="44">
        <v>2.4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1" x14ac:dyDescent="0.25">
      <c r="A16" s="564" t="s">
        <v>27</v>
      </c>
      <c r="B16" s="565"/>
      <c r="C16" s="566"/>
      <c r="D16" s="411">
        <f>(D12+$D$14)</f>
        <v>4.7595860000000005</v>
      </c>
      <c r="E16" s="412"/>
      <c r="F16" s="542"/>
      <c r="G16" s="543"/>
      <c r="H16" s="24" t="s">
        <v>112</v>
      </c>
      <c r="J16" s="44">
        <v>2.6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1" ht="15.75" thickBot="1" x14ac:dyDescent="0.3">
      <c r="A17" s="567" t="s">
        <v>28</v>
      </c>
      <c r="B17" s="568"/>
      <c r="C17" s="569"/>
      <c r="D17" s="421">
        <f>(D13+$D$14)</f>
        <v>7.3586435000000012</v>
      </c>
      <c r="E17" s="422"/>
      <c r="F17" s="544"/>
      <c r="G17" s="545"/>
      <c r="H17" s="24" t="s">
        <v>113</v>
      </c>
      <c r="J17" s="44">
        <v>2.8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93"/>
    </row>
    <row r="18" spans="1:41" ht="15.75" thickBot="1" x14ac:dyDescent="0.3">
      <c r="D18" s="516"/>
      <c r="E18" s="516"/>
      <c r="J18" s="44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95"/>
      <c r="AN18" s="96"/>
    </row>
    <row r="19" spans="1:41" x14ac:dyDescent="0.25">
      <c r="A19" s="423" t="s">
        <v>20</v>
      </c>
      <c r="B19" s="424"/>
      <c r="C19" s="424"/>
      <c r="D19" s="570">
        <f>(5.19*100)/(1000^2)</f>
        <v>5.1900000000000004E-4</v>
      </c>
      <c r="E19" s="571"/>
      <c r="J19" s="44">
        <v>3.2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95"/>
      <c r="AN19" s="96"/>
    </row>
    <row r="20" spans="1:41" x14ac:dyDescent="0.25">
      <c r="A20" s="427" t="s">
        <v>49</v>
      </c>
      <c r="B20" s="428"/>
      <c r="C20" s="428"/>
      <c r="D20" s="429">
        <v>2690</v>
      </c>
      <c r="E20" s="430"/>
      <c r="J20" s="44">
        <v>3.4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95"/>
      <c r="AN20" s="96"/>
    </row>
    <row r="21" spans="1:41" x14ac:dyDescent="0.25">
      <c r="A21" s="427" t="s">
        <v>21</v>
      </c>
      <c r="B21" s="428"/>
      <c r="C21" s="428"/>
      <c r="D21" s="431">
        <f>D20*D19</f>
        <v>1.3961100000000002</v>
      </c>
      <c r="E21" s="432"/>
      <c r="J21" s="44">
        <v>3.6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95"/>
      <c r="AN21" s="96"/>
    </row>
    <row r="22" spans="1:41" ht="15.75" thickBot="1" x14ac:dyDescent="0.3">
      <c r="A22" s="433" t="s">
        <v>22</v>
      </c>
      <c r="B22" s="434"/>
      <c r="C22" s="434"/>
      <c r="D22" s="520">
        <f>(D2-0.035)*(D21)</f>
        <v>5.5355761500000007</v>
      </c>
      <c r="E22" s="521"/>
      <c r="J22" s="44">
        <v>3.8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95"/>
      <c r="AN22" s="96"/>
    </row>
    <row r="23" spans="1:41" x14ac:dyDescent="0.25">
      <c r="A23" s="437"/>
      <c r="B23" s="437"/>
      <c r="C23" s="437"/>
      <c r="D23" s="12"/>
      <c r="E23" s="12"/>
      <c r="J23" s="44">
        <v>4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95"/>
      <c r="AN23" s="96"/>
    </row>
    <row r="24" spans="1:41" x14ac:dyDescent="0.25">
      <c r="A24" s="437"/>
      <c r="B24" s="437"/>
      <c r="C24" s="437"/>
      <c r="D24" s="12"/>
      <c r="E24" s="13"/>
      <c r="J24" s="44">
        <v>4.2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95"/>
      <c r="AN24" s="96"/>
    </row>
    <row r="25" spans="1:41" x14ac:dyDescent="0.25">
      <c r="A25" s="437"/>
      <c r="B25" s="437"/>
      <c r="C25" s="437"/>
      <c r="D25" s="12"/>
      <c r="J25" s="44">
        <v>4.4000000000000004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95"/>
      <c r="AN25" s="96"/>
    </row>
    <row r="26" spans="1:41" ht="15.75" thickBot="1" x14ac:dyDescent="0.3">
      <c r="J26" s="44">
        <v>4.5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97"/>
      <c r="AN26" s="98"/>
    </row>
    <row r="28" spans="1:41" x14ac:dyDescent="0.25">
      <c r="J28" s="374" t="s">
        <v>17</v>
      </c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</row>
    <row r="29" spans="1:41" x14ac:dyDescent="0.25">
      <c r="J29" s="44"/>
      <c r="K29" s="44">
        <v>0.4</v>
      </c>
      <c r="L29" s="44">
        <v>0.5</v>
      </c>
      <c r="M29" s="44">
        <v>0.6</v>
      </c>
      <c r="N29" s="44">
        <v>0.7</v>
      </c>
      <c r="O29" s="44">
        <v>0.8</v>
      </c>
      <c r="P29" s="44">
        <v>0.9</v>
      </c>
      <c r="Q29" s="44">
        <v>1</v>
      </c>
      <c r="R29" s="44">
        <v>1.1000000000000001</v>
      </c>
      <c r="S29" s="44">
        <v>1.2</v>
      </c>
      <c r="T29" s="44">
        <v>1.3</v>
      </c>
      <c r="U29" s="44">
        <v>1.4</v>
      </c>
      <c r="V29" s="44">
        <v>1.5</v>
      </c>
      <c r="W29" s="44">
        <v>1.6</v>
      </c>
      <c r="X29" s="44">
        <v>1.7</v>
      </c>
      <c r="Y29" s="44">
        <v>1.8</v>
      </c>
      <c r="Z29" s="44">
        <v>1.9</v>
      </c>
      <c r="AA29" s="44">
        <v>2</v>
      </c>
      <c r="AB29" s="44">
        <v>2.1</v>
      </c>
      <c r="AC29" s="44">
        <v>2.2000000000000002</v>
      </c>
      <c r="AD29" s="44">
        <v>2.2999999999999998</v>
      </c>
      <c r="AE29" s="44">
        <v>2.4</v>
      </c>
      <c r="AF29" s="44">
        <v>2.5</v>
      </c>
      <c r="AG29" s="44">
        <v>2.6</v>
      </c>
      <c r="AH29" s="44">
        <v>2.7</v>
      </c>
      <c r="AI29" s="44">
        <v>2.8</v>
      </c>
      <c r="AJ29" s="44">
        <v>2.9</v>
      </c>
      <c r="AK29" s="44">
        <v>3</v>
      </c>
      <c r="AL29" s="44">
        <v>3.1</v>
      </c>
      <c r="AM29" s="44">
        <v>3.2</v>
      </c>
      <c r="AN29" s="44">
        <v>3.3</v>
      </c>
      <c r="AO29" s="24" t="s">
        <v>109</v>
      </c>
    </row>
    <row r="30" spans="1:41" x14ac:dyDescent="0.25">
      <c r="J30" s="44">
        <v>0.4</v>
      </c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1" x14ac:dyDescent="0.25">
      <c r="J31" s="44">
        <v>0.6</v>
      </c>
      <c r="K31" s="10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1" x14ac:dyDescent="0.25">
      <c r="J32" s="44">
        <v>0.8</v>
      </c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0:40" x14ac:dyDescent="0.25">
      <c r="J33" s="44">
        <v>1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0:40" x14ac:dyDescent="0.25">
      <c r="J34" s="44">
        <v>1.2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0:40" x14ac:dyDescent="0.25">
      <c r="J35" s="44">
        <v>1.4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0:40" x14ac:dyDescent="0.25">
      <c r="J36" s="44">
        <v>1.6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0:40" x14ac:dyDescent="0.25">
      <c r="J37" s="44">
        <v>1.8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0:40" x14ac:dyDescent="0.25">
      <c r="J38" s="44">
        <v>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0:40" x14ac:dyDescent="0.25">
      <c r="J39" s="44">
        <v>2.2000000000000002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0:40" x14ac:dyDescent="0.25">
      <c r="J40" s="44">
        <v>2.4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0:40" x14ac:dyDescent="0.25">
      <c r="J41" s="44">
        <v>2.6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0:40" x14ac:dyDescent="0.25">
      <c r="J42" s="44">
        <v>2.8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3"/>
    </row>
    <row r="43" spans="10:40" x14ac:dyDescent="0.25">
      <c r="J43" s="44">
        <v>3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95"/>
      <c r="AN43" s="96"/>
    </row>
    <row r="44" spans="10:40" x14ac:dyDescent="0.25">
      <c r="J44" s="44">
        <v>3.2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95"/>
      <c r="AN44" s="96"/>
    </row>
    <row r="45" spans="10:40" x14ac:dyDescent="0.25">
      <c r="J45" s="44">
        <v>3.4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95"/>
      <c r="AN45" s="96"/>
    </row>
    <row r="46" spans="10:40" x14ac:dyDescent="0.25">
      <c r="J46" s="44">
        <v>3.6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95"/>
      <c r="AN46" s="96"/>
    </row>
    <row r="47" spans="10:40" x14ac:dyDescent="0.25">
      <c r="J47" s="44">
        <v>3.8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95"/>
      <c r="AN47" s="96"/>
    </row>
    <row r="48" spans="10:40" x14ac:dyDescent="0.25">
      <c r="J48" s="44">
        <v>4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95"/>
      <c r="AN48" s="96"/>
    </row>
    <row r="49" spans="10:40" x14ac:dyDescent="0.25">
      <c r="J49" s="44">
        <v>4.2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95"/>
      <c r="AN49" s="96"/>
    </row>
    <row r="50" spans="10:40" x14ac:dyDescent="0.25">
      <c r="J50" s="44">
        <v>4.4000000000000004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95"/>
      <c r="AN50" s="96"/>
    </row>
    <row r="51" spans="10:40" ht="15.75" thickBot="1" x14ac:dyDescent="0.3">
      <c r="J51" s="44">
        <v>4.5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97"/>
      <c r="AN51" s="98"/>
    </row>
    <row r="53" spans="10:40" x14ac:dyDescent="0.25">
      <c r="J53" s="374" t="s">
        <v>18</v>
      </c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</row>
    <row r="54" spans="10:40" x14ac:dyDescent="0.25">
      <c r="J54" s="44"/>
      <c r="K54" s="44">
        <v>0.4</v>
      </c>
      <c r="L54" s="44">
        <v>0.5</v>
      </c>
      <c r="M54" s="44">
        <v>0.6</v>
      </c>
      <c r="N54" s="44">
        <v>0.7</v>
      </c>
      <c r="O54" s="44">
        <v>0.8</v>
      </c>
      <c r="P54" s="44">
        <v>0.9</v>
      </c>
      <c r="Q54" s="44">
        <v>1</v>
      </c>
      <c r="R54" s="44">
        <v>1.1000000000000001</v>
      </c>
      <c r="S54" s="44">
        <v>1.2</v>
      </c>
      <c r="T54" s="44">
        <v>1.3</v>
      </c>
      <c r="U54" s="44">
        <v>1.4</v>
      </c>
      <c r="V54" s="44">
        <v>1.5</v>
      </c>
      <c r="W54" s="44">
        <v>1.6</v>
      </c>
      <c r="X54" s="44">
        <v>1.7</v>
      </c>
      <c r="Y54" s="44">
        <v>1.8</v>
      </c>
      <c r="Z54" s="44">
        <v>1.9</v>
      </c>
      <c r="AA54" s="44">
        <v>2</v>
      </c>
      <c r="AB54" s="44">
        <v>2.1</v>
      </c>
      <c r="AC54" s="44">
        <v>2.2000000000000002</v>
      </c>
      <c r="AD54" s="44">
        <v>2.2999999999999998</v>
      </c>
      <c r="AE54" s="44">
        <v>2.4</v>
      </c>
      <c r="AF54" s="44">
        <v>2.5</v>
      </c>
      <c r="AG54" s="44">
        <v>2.6</v>
      </c>
      <c r="AH54" s="44">
        <v>2.7</v>
      </c>
      <c r="AI54" s="44">
        <v>2.8</v>
      </c>
      <c r="AJ54" s="44">
        <v>2.9</v>
      </c>
      <c r="AK54" s="44">
        <v>3</v>
      </c>
      <c r="AL54" s="44">
        <v>3.1</v>
      </c>
      <c r="AM54" s="44">
        <v>3.2</v>
      </c>
      <c r="AN54" s="44">
        <v>3.3</v>
      </c>
    </row>
    <row r="55" spans="10:40" x14ac:dyDescent="0.25">
      <c r="J55" s="44">
        <v>0.4</v>
      </c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0:40" x14ac:dyDescent="0.25">
      <c r="J56" s="44">
        <v>0.6</v>
      </c>
      <c r="K56" s="10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0:40" x14ac:dyDescent="0.25">
      <c r="J57" s="44">
        <v>0.8</v>
      </c>
      <c r="K57" s="10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0:40" x14ac:dyDescent="0.25">
      <c r="J58" s="44">
        <v>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0:40" x14ac:dyDescent="0.25">
      <c r="J59" s="44">
        <v>1.2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0:40" x14ac:dyDescent="0.25">
      <c r="J60" s="44">
        <v>1.4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0:40" x14ac:dyDescent="0.25">
      <c r="J61" s="44">
        <v>1.6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0:40" x14ac:dyDescent="0.25">
      <c r="J62" s="44">
        <v>1.8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0:40" x14ac:dyDescent="0.25">
      <c r="J63" s="44">
        <v>2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9"/>
    </row>
    <row r="64" spans="10:40" x14ac:dyDescent="0.25">
      <c r="J64" s="44">
        <v>2.2000000000000002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9"/>
    </row>
    <row r="65" spans="10:40" x14ac:dyDescent="0.25">
      <c r="J65" s="44">
        <v>2.4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99"/>
      <c r="AN65" s="99"/>
    </row>
    <row r="66" spans="10:40" x14ac:dyDescent="0.25">
      <c r="J66" s="44">
        <v>2.6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99"/>
      <c r="AN66" s="99"/>
    </row>
    <row r="67" spans="10:40" x14ac:dyDescent="0.25">
      <c r="J67" s="44">
        <v>2.8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99"/>
      <c r="AM67" s="99"/>
      <c r="AN67" s="100"/>
    </row>
    <row r="68" spans="10:40" x14ac:dyDescent="0.25">
      <c r="J68" s="44">
        <v>3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99"/>
      <c r="AM68" s="95"/>
      <c r="AN68" s="96"/>
    </row>
    <row r="69" spans="10:40" x14ac:dyDescent="0.25">
      <c r="J69" s="44">
        <v>3.2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99"/>
      <c r="AM69" s="95"/>
      <c r="AN69" s="96"/>
    </row>
    <row r="70" spans="10:40" x14ac:dyDescent="0.25">
      <c r="J70" s="44">
        <v>3.4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99"/>
      <c r="AL70" s="99"/>
      <c r="AM70" s="95"/>
      <c r="AN70" s="96"/>
    </row>
    <row r="71" spans="10:40" x14ac:dyDescent="0.25">
      <c r="J71" s="44">
        <v>3.6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99"/>
      <c r="AL71" s="99"/>
      <c r="AM71" s="95"/>
      <c r="AN71" s="96"/>
    </row>
    <row r="72" spans="10:40" x14ac:dyDescent="0.25">
      <c r="J72" s="44">
        <v>3.8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99"/>
      <c r="AL72" s="99"/>
      <c r="AM72" s="95"/>
      <c r="AN72" s="96"/>
    </row>
    <row r="73" spans="10:40" x14ac:dyDescent="0.25">
      <c r="J73" s="44">
        <v>4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99"/>
      <c r="AL73" s="99"/>
      <c r="AM73" s="95"/>
      <c r="AN73" s="96"/>
    </row>
    <row r="74" spans="10:40" x14ac:dyDescent="0.25">
      <c r="J74" s="44">
        <v>4.2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99"/>
      <c r="AK74" s="99"/>
      <c r="AL74" s="99"/>
      <c r="AM74" s="95"/>
      <c r="AN74" s="96"/>
    </row>
    <row r="75" spans="10:40" x14ac:dyDescent="0.25">
      <c r="J75" s="44">
        <v>4.4000000000000004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99"/>
      <c r="AK75" s="99"/>
      <c r="AL75" s="99"/>
      <c r="AM75" s="95"/>
      <c r="AN75" s="96"/>
    </row>
    <row r="76" spans="10:40" ht="15.75" thickBot="1" x14ac:dyDescent="0.3">
      <c r="J76" s="44">
        <v>4.5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99"/>
      <c r="AK76" s="99"/>
      <c r="AL76" s="99"/>
      <c r="AM76" s="97"/>
      <c r="AN76" s="98"/>
    </row>
  </sheetData>
  <mergeCells count="49">
    <mergeCell ref="A22:C22"/>
    <mergeCell ref="D22:E22"/>
    <mergeCell ref="A23:C25"/>
    <mergeCell ref="J28:AN28"/>
    <mergeCell ref="J53:AK53"/>
    <mergeCell ref="A21:C21"/>
    <mergeCell ref="D21:E21"/>
    <mergeCell ref="A14:C14"/>
    <mergeCell ref="D14:E14"/>
    <mergeCell ref="A15:C15"/>
    <mergeCell ref="D15:E15"/>
    <mergeCell ref="D18:E18"/>
    <mergeCell ref="A19:C19"/>
    <mergeCell ref="D19:E19"/>
    <mergeCell ref="A20:C20"/>
    <mergeCell ref="D20:E20"/>
    <mergeCell ref="F15:G17"/>
    <mergeCell ref="A16:C16"/>
    <mergeCell ref="D16:E16"/>
    <mergeCell ref="A17:C17"/>
    <mergeCell ref="D17:E17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4:C4"/>
    <mergeCell ref="D4:E4"/>
    <mergeCell ref="A5:C5"/>
    <mergeCell ref="D5:E5"/>
    <mergeCell ref="F5:F7"/>
    <mergeCell ref="A6:C6"/>
    <mergeCell ref="D6:E6"/>
    <mergeCell ref="A7:C7"/>
    <mergeCell ref="D7:E7"/>
    <mergeCell ref="A1:D1"/>
    <mergeCell ref="G1:H1"/>
    <mergeCell ref="A2:C2"/>
    <mergeCell ref="E2:E3"/>
    <mergeCell ref="J2:AN2"/>
    <mergeCell ref="A3:C3"/>
    <mergeCell ref="J3:AN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19мм Al</vt:lpstr>
      <vt:lpstr>25мм стальная</vt:lpstr>
      <vt:lpstr>25мм Ал универс</vt:lpstr>
      <vt:lpstr>25мм HD</vt:lpstr>
      <vt:lpstr>34мм HD</vt:lpstr>
      <vt:lpstr>32 ЛВТ</vt:lpstr>
      <vt:lpstr>45 ЛВТ</vt:lpstr>
      <vt:lpstr>45+ ЛВТ</vt:lpstr>
      <vt:lpstr>55 ЛВТ</vt:lpstr>
      <vt:lpstr>29M</vt:lpstr>
      <vt:lpstr>43M</vt:lpstr>
      <vt:lpstr>43M МОНО</vt:lpstr>
      <vt:lpstr>43L</vt:lpstr>
      <vt:lpstr>43L МОНО</vt:lpstr>
      <vt:lpstr>52L</vt:lpstr>
      <vt:lpstr>52L МОНО</vt:lpstr>
      <vt:lpstr>65L</vt:lpstr>
      <vt:lpstr>65L МОНО</vt:lpstr>
      <vt:lpstr>75L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Горьков</dc:creator>
  <cp:lastModifiedBy>Сергей Голубев</cp:lastModifiedBy>
  <cp:lastPrinted>2016-09-07T09:13:20Z</cp:lastPrinted>
  <dcterms:created xsi:type="dcterms:W3CDTF">2016-08-25T11:01:09Z</dcterms:created>
  <dcterms:modified xsi:type="dcterms:W3CDTF">2022-10-07T14:46:17Z</dcterms:modified>
</cp:coreProperties>
</file>